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rein/Downloads/"/>
    </mc:Choice>
  </mc:AlternateContent>
  <xr:revisionPtr revIDLastSave="0" documentId="13_ncr:1_{4BDD9700-D358-534C-8655-6A19CD9E2BF0}" xr6:coauthVersionLast="47" xr6:coauthVersionMax="47" xr10:uidLastSave="{00000000-0000-0000-0000-000000000000}"/>
  <bookViews>
    <workbookView xWindow="-11340" yWindow="-21100" windowWidth="51200" windowHeight="21100" xr2:uid="{F5EE736E-05A3-EF4A-8A49-F890C91E32FA}"/>
  </bookViews>
  <sheets>
    <sheet name="allocation summary" sheetId="3" r:id="rId1"/>
    <sheet name="calcs - max first" sheetId="1" r:id="rId2"/>
    <sheet name="calcs - min first" sheetId="2" r:id="rId3"/>
  </sheets>
  <definedNames>
    <definedName name="_xlnm.Print_Area" localSheetId="0">'allocation summary'!$A$1:$C$61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2" l="1"/>
  <c r="E60" i="2"/>
  <c r="E59" i="2"/>
  <c r="E58" i="2"/>
  <c r="E57" i="2"/>
  <c r="E56" i="2"/>
  <c r="E55" i="2"/>
  <c r="E54" i="2"/>
  <c r="E53" i="2"/>
  <c r="E52" i="2"/>
  <c r="F52" i="2" s="1"/>
  <c r="G52" i="2" s="1"/>
  <c r="E51" i="2"/>
  <c r="E50" i="2"/>
  <c r="E49" i="2"/>
  <c r="E48" i="2"/>
  <c r="E47" i="2"/>
  <c r="E46" i="2"/>
  <c r="E45" i="2"/>
  <c r="F45" i="2" s="1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F47" i="2" s="1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F17" i="2" s="1"/>
  <c r="G17" i="2" s="1"/>
  <c r="E16" i="2"/>
  <c r="E15" i="2"/>
  <c r="E14" i="2"/>
  <c r="E13" i="2"/>
  <c r="V12" i="2"/>
  <c r="E12" i="2"/>
  <c r="W11" i="2"/>
  <c r="E11" i="2"/>
  <c r="F11" i="2" s="1"/>
  <c r="G11" i="2" s="1"/>
  <c r="W10" i="2"/>
  <c r="E10" i="2"/>
  <c r="E9" i="2"/>
  <c r="E8" i="2"/>
  <c r="E7" i="2"/>
  <c r="E6" i="2"/>
  <c r="V5" i="2"/>
  <c r="V6" i="2" s="1"/>
  <c r="E5" i="2"/>
  <c r="V4" i="2"/>
  <c r="E4" i="2"/>
  <c r="E3" i="2"/>
  <c r="E2" i="2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F35" i="1" s="1"/>
  <c r="G35" i="1" s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15" i="1" s="1"/>
  <c r="G15" i="1" s="1"/>
  <c r="I15" i="1" s="1"/>
  <c r="E14" i="1"/>
  <c r="E13" i="1"/>
  <c r="V12" i="1"/>
  <c r="E12" i="1"/>
  <c r="W11" i="1"/>
  <c r="E11" i="1"/>
  <c r="W10" i="1"/>
  <c r="E10" i="1"/>
  <c r="E9" i="1"/>
  <c r="E8" i="1"/>
  <c r="E7" i="1"/>
  <c r="E6" i="1"/>
  <c r="V5" i="1"/>
  <c r="E5" i="1"/>
  <c r="V4" i="1"/>
  <c r="V6" i="1" s="1"/>
  <c r="E4" i="1"/>
  <c r="E3" i="1"/>
  <c r="E2" i="1"/>
  <c r="F18" i="2" l="1"/>
  <c r="G18" i="2" s="1"/>
  <c r="F51" i="1"/>
  <c r="G51" i="1" s="1"/>
  <c r="F28" i="1"/>
  <c r="G28" i="1" s="1"/>
  <c r="F12" i="2"/>
  <c r="G12" i="2" s="1"/>
  <c r="H44" i="2" s="1"/>
  <c r="I44" i="2" s="1"/>
  <c r="W5" i="2"/>
  <c r="W6" i="2" s="1"/>
  <c r="F19" i="1"/>
  <c r="G19" i="1" s="1"/>
  <c r="I19" i="1" s="1"/>
  <c r="F27" i="1"/>
  <c r="G27" i="1" s="1"/>
  <c r="H27" i="1" s="1"/>
  <c r="F43" i="1"/>
  <c r="G43" i="1" s="1"/>
  <c r="F59" i="1"/>
  <c r="G59" i="1" s="1"/>
  <c r="F36" i="1"/>
  <c r="G36" i="1" s="1"/>
  <c r="F20" i="2"/>
  <c r="G20" i="2" s="1"/>
  <c r="H20" i="2" s="1"/>
  <c r="I20" i="2" s="1"/>
  <c r="J20" i="2" s="1"/>
  <c r="F51" i="2"/>
  <c r="G51" i="2" s="1"/>
  <c r="H51" i="2" s="1"/>
  <c r="I51" i="2" s="1"/>
  <c r="F52" i="1"/>
  <c r="G52" i="1" s="1"/>
  <c r="H52" i="1" s="1"/>
  <c r="F60" i="1"/>
  <c r="G60" i="1" s="1"/>
  <c r="I60" i="1" s="1"/>
  <c r="G45" i="2"/>
  <c r="F29" i="1"/>
  <c r="G29" i="1" s="1"/>
  <c r="W4" i="2"/>
  <c r="F5" i="1"/>
  <c r="G5" i="1" s="1"/>
  <c r="I5" i="1" s="1"/>
  <c r="F59" i="2"/>
  <c r="F4" i="2"/>
  <c r="G4" i="2" s="1"/>
  <c r="H35" i="2" s="1"/>
  <c r="I35" i="2" s="1"/>
  <c r="F61" i="1"/>
  <c r="G61" i="1" s="1"/>
  <c r="H61" i="1" s="1"/>
  <c r="F44" i="1"/>
  <c r="G44" i="1" s="1"/>
  <c r="H44" i="1" s="1"/>
  <c r="F12" i="1"/>
  <c r="G12" i="1" s="1"/>
  <c r="H12" i="1" s="1"/>
  <c r="F26" i="1"/>
  <c r="G26" i="1" s="1"/>
  <c r="F45" i="1"/>
  <c r="G45" i="1" s="1"/>
  <c r="F42" i="1"/>
  <c r="G42" i="1" s="1"/>
  <c r="F50" i="1"/>
  <c r="G50" i="1" s="1"/>
  <c r="F58" i="1"/>
  <c r="G58" i="1" s="1"/>
  <c r="I58" i="1" s="1"/>
  <c r="F40" i="2"/>
  <c r="G40" i="2" s="1"/>
  <c r="H48" i="2"/>
  <c r="I48" i="2" s="1"/>
  <c r="H17" i="2"/>
  <c r="I17" i="2" s="1"/>
  <c r="F3" i="2"/>
  <c r="G3" i="2" s="1"/>
  <c r="F44" i="2"/>
  <c r="G44" i="2" s="1"/>
  <c r="F27" i="2"/>
  <c r="G27" i="2" s="1"/>
  <c r="F2" i="2"/>
  <c r="G2" i="2" s="1"/>
  <c r="F6" i="2"/>
  <c r="G6" i="2" s="1"/>
  <c r="F10" i="2"/>
  <c r="G10" i="2" s="1"/>
  <c r="H10" i="2" s="1"/>
  <c r="I10" i="2" s="1"/>
  <c r="F15" i="2"/>
  <c r="G15" i="2" s="1"/>
  <c r="H15" i="2" s="1"/>
  <c r="I15" i="2" s="1"/>
  <c r="F25" i="2"/>
  <c r="G25" i="2" s="1"/>
  <c r="F26" i="2"/>
  <c r="G26" i="2" s="1"/>
  <c r="F34" i="2"/>
  <c r="G34" i="2" s="1"/>
  <c r="H34" i="2" s="1"/>
  <c r="I34" i="2" s="1"/>
  <c r="F61" i="2"/>
  <c r="G61" i="2" s="1"/>
  <c r="F36" i="2"/>
  <c r="G36" i="2" s="1"/>
  <c r="H36" i="2" s="1"/>
  <c r="I36" i="2" s="1"/>
  <c r="F43" i="2"/>
  <c r="G43" i="2" s="1"/>
  <c r="H43" i="2" s="1"/>
  <c r="I43" i="2" s="1"/>
  <c r="F58" i="2"/>
  <c r="G58" i="2" s="1"/>
  <c r="F29" i="2"/>
  <c r="G29" i="2" s="1"/>
  <c r="F56" i="2"/>
  <c r="G56" i="2" s="1"/>
  <c r="G59" i="2"/>
  <c r="F28" i="2"/>
  <c r="G28" i="2" s="1"/>
  <c r="H28" i="2" s="1"/>
  <c r="I28" i="2" s="1"/>
  <c r="F35" i="2"/>
  <c r="G35" i="2" s="1"/>
  <c r="H4" i="2" s="1"/>
  <c r="I4" i="2" s="1"/>
  <c r="F42" i="2"/>
  <c r="G42" i="2" s="1"/>
  <c r="H42" i="2" s="1"/>
  <c r="I42" i="2" s="1"/>
  <c r="F50" i="2"/>
  <c r="G50" i="2" s="1"/>
  <c r="F8" i="2"/>
  <c r="G8" i="2" s="1"/>
  <c r="F21" i="2"/>
  <c r="G21" i="2" s="1"/>
  <c r="F37" i="2"/>
  <c r="G37" i="2" s="1"/>
  <c r="F48" i="2"/>
  <c r="G48" i="2" s="1"/>
  <c r="F60" i="2"/>
  <c r="G60" i="2" s="1"/>
  <c r="H60" i="2" s="1"/>
  <c r="I60" i="2" s="1"/>
  <c r="F16" i="2"/>
  <c r="G16" i="2" s="1"/>
  <c r="H16" i="2" s="1"/>
  <c r="I16" i="2" s="1"/>
  <c r="G47" i="2"/>
  <c r="H47" i="2" s="1"/>
  <c r="I47" i="2" s="1"/>
  <c r="F7" i="2"/>
  <c r="G7" i="2" s="1"/>
  <c r="F31" i="2"/>
  <c r="G31" i="2" s="1"/>
  <c r="H31" i="2" s="1"/>
  <c r="I31" i="2" s="1"/>
  <c r="F33" i="2"/>
  <c r="G33" i="2" s="1"/>
  <c r="F5" i="2"/>
  <c r="G5" i="2" s="1"/>
  <c r="H5" i="2" s="1"/>
  <c r="I5" i="2" s="1"/>
  <c r="F13" i="2"/>
  <c r="G13" i="2" s="1"/>
  <c r="F22" i="2"/>
  <c r="G22" i="2" s="1"/>
  <c r="F24" i="2"/>
  <c r="G24" i="2" s="1"/>
  <c r="F53" i="2"/>
  <c r="G53" i="2" s="1"/>
  <c r="F55" i="2"/>
  <c r="G55" i="2" s="1"/>
  <c r="F19" i="2"/>
  <c r="G19" i="2" s="1"/>
  <c r="F9" i="2"/>
  <c r="G9" i="2" s="1"/>
  <c r="F14" i="2"/>
  <c r="G14" i="2" s="1"/>
  <c r="H14" i="2" s="1"/>
  <c r="I14" i="2" s="1"/>
  <c r="F23" i="2"/>
  <c r="G23" i="2" s="1"/>
  <c r="F32" i="2"/>
  <c r="G32" i="2" s="1"/>
  <c r="F39" i="2"/>
  <c r="G39" i="2" s="1"/>
  <c r="F30" i="2"/>
  <c r="G30" i="2" s="1"/>
  <c r="F38" i="2"/>
  <c r="G38" i="2" s="1"/>
  <c r="H38" i="2" s="1"/>
  <c r="I38" i="2" s="1"/>
  <c r="F46" i="2"/>
  <c r="G46" i="2" s="1"/>
  <c r="H46" i="2" s="1"/>
  <c r="I46" i="2" s="1"/>
  <c r="F54" i="2"/>
  <c r="G54" i="2" s="1"/>
  <c r="F41" i="2"/>
  <c r="G41" i="2" s="1"/>
  <c r="F49" i="2"/>
  <c r="G49" i="2" s="1"/>
  <c r="H18" i="2" s="1"/>
  <c r="I18" i="2" s="1"/>
  <c r="F57" i="2"/>
  <c r="G57" i="2" s="1"/>
  <c r="H26" i="1"/>
  <c r="I26" i="1"/>
  <c r="I35" i="1"/>
  <c r="H35" i="1"/>
  <c r="H42" i="1"/>
  <c r="I42" i="1"/>
  <c r="H19" i="1"/>
  <c r="I43" i="1"/>
  <c r="H43" i="1"/>
  <c r="I51" i="1"/>
  <c r="H51" i="1"/>
  <c r="I59" i="1"/>
  <c r="H59" i="1"/>
  <c r="I45" i="1"/>
  <c r="H45" i="1"/>
  <c r="H58" i="1"/>
  <c r="I28" i="1"/>
  <c r="H28" i="1"/>
  <c r="H60" i="1"/>
  <c r="I61" i="1"/>
  <c r="H50" i="1"/>
  <c r="I50" i="1"/>
  <c r="I36" i="1"/>
  <c r="H36" i="1"/>
  <c r="I52" i="1"/>
  <c r="I29" i="1"/>
  <c r="H29" i="1"/>
  <c r="H15" i="1"/>
  <c r="F46" i="1"/>
  <c r="G46" i="1" s="1"/>
  <c r="F32" i="1"/>
  <c r="G32" i="1" s="1"/>
  <c r="F34" i="1"/>
  <c r="G34" i="1" s="1"/>
  <c r="F25" i="1"/>
  <c r="G25" i="1" s="1"/>
  <c r="F20" i="1"/>
  <c r="G20" i="1" s="1"/>
  <c r="F38" i="1"/>
  <c r="G38" i="1" s="1"/>
  <c r="F40" i="1"/>
  <c r="G40" i="1" s="1"/>
  <c r="F7" i="1"/>
  <c r="G7" i="1" s="1"/>
  <c r="F9" i="1"/>
  <c r="G9" i="1" s="1"/>
  <c r="F18" i="1"/>
  <c r="G18" i="1" s="1"/>
  <c r="F37" i="1"/>
  <c r="G37" i="1" s="1"/>
  <c r="F53" i="1"/>
  <c r="G53" i="1" s="1"/>
  <c r="H5" i="1"/>
  <c r="W4" i="1"/>
  <c r="F14" i="1"/>
  <c r="G14" i="1" s="1"/>
  <c r="F54" i="1"/>
  <c r="G54" i="1" s="1"/>
  <c r="F6" i="1"/>
  <c r="G6" i="1" s="1"/>
  <c r="F56" i="1"/>
  <c r="G56" i="1" s="1"/>
  <c r="F8" i="1"/>
  <c r="G8" i="1" s="1"/>
  <c r="F22" i="1"/>
  <c r="G22" i="1" s="1"/>
  <c r="F3" i="1"/>
  <c r="G3" i="1" s="1"/>
  <c r="F10" i="1"/>
  <c r="G10" i="1" s="1"/>
  <c r="F13" i="1"/>
  <c r="G13" i="1" s="1"/>
  <c r="F30" i="1"/>
  <c r="G30" i="1" s="1"/>
  <c r="F48" i="1"/>
  <c r="G48" i="1" s="1"/>
  <c r="F4" i="1"/>
  <c r="G4" i="1" s="1"/>
  <c r="F11" i="1"/>
  <c r="G11" i="1" s="1"/>
  <c r="F16" i="1"/>
  <c r="G16" i="1" s="1"/>
  <c r="F21" i="1"/>
  <c r="G21" i="1" s="1"/>
  <c r="F33" i="1"/>
  <c r="G33" i="1" s="1"/>
  <c r="W5" i="1"/>
  <c r="F41" i="1"/>
  <c r="G41" i="1" s="1"/>
  <c r="F49" i="1"/>
  <c r="G49" i="1" s="1"/>
  <c r="F57" i="1"/>
  <c r="G57" i="1" s="1"/>
  <c r="F17" i="1"/>
  <c r="G17" i="1" s="1"/>
  <c r="F23" i="1"/>
  <c r="G23" i="1" s="1"/>
  <c r="F31" i="1"/>
  <c r="G31" i="1" s="1"/>
  <c r="F24" i="1"/>
  <c r="G24" i="1" s="1"/>
  <c r="F2" i="1"/>
  <c r="G2" i="1" s="1"/>
  <c r="F39" i="1"/>
  <c r="G39" i="1" s="1"/>
  <c r="F47" i="1"/>
  <c r="G47" i="1" s="1"/>
  <c r="F55" i="1"/>
  <c r="G55" i="1" s="1"/>
  <c r="H12" i="2" l="1"/>
  <c r="I12" i="2" s="1"/>
  <c r="I12" i="1"/>
  <c r="I27" i="1"/>
  <c r="I44" i="1"/>
  <c r="J60" i="1" s="1"/>
  <c r="K60" i="1" s="1"/>
  <c r="H9" i="2"/>
  <c r="I9" i="2" s="1"/>
  <c r="J28" i="2" s="1"/>
  <c r="K28" i="2" s="1"/>
  <c r="H41" i="2"/>
  <c r="I41" i="2" s="1"/>
  <c r="H40" i="2"/>
  <c r="I40" i="2" s="1"/>
  <c r="H8" i="2"/>
  <c r="I8" i="2" s="1"/>
  <c r="H22" i="2"/>
  <c r="I22" i="2" s="1"/>
  <c r="H53" i="2"/>
  <c r="I53" i="2" s="1"/>
  <c r="H23" i="2"/>
  <c r="I23" i="2" s="1"/>
  <c r="H54" i="2"/>
  <c r="I54" i="2" s="1"/>
  <c r="H13" i="2"/>
  <c r="I13" i="2" s="1"/>
  <c r="H45" i="2"/>
  <c r="I45" i="2" s="1"/>
  <c r="H26" i="2"/>
  <c r="I26" i="2" s="1"/>
  <c r="H57" i="2"/>
  <c r="I57" i="2" s="1"/>
  <c r="H3" i="2"/>
  <c r="I3" i="2" s="1"/>
  <c r="H33" i="2"/>
  <c r="I33" i="2" s="1"/>
  <c r="H52" i="2"/>
  <c r="I52" i="2" s="1"/>
  <c r="H21" i="2"/>
  <c r="I21" i="2" s="1"/>
  <c r="H59" i="2"/>
  <c r="I59" i="2" s="1"/>
  <c r="H29" i="2"/>
  <c r="I29" i="2" s="1"/>
  <c r="H6" i="2"/>
  <c r="I6" i="2" s="1"/>
  <c r="H37" i="2"/>
  <c r="I37" i="2" s="1"/>
  <c r="H11" i="2"/>
  <c r="I11" i="2" s="1"/>
  <c r="H50" i="2"/>
  <c r="I50" i="2" s="1"/>
  <c r="H19" i="2"/>
  <c r="I19" i="2" s="1"/>
  <c r="H7" i="2"/>
  <c r="I7" i="2" s="1"/>
  <c r="H39" i="2"/>
  <c r="I39" i="2" s="1"/>
  <c r="H61" i="2"/>
  <c r="I61" i="2" s="1"/>
  <c r="H30" i="2"/>
  <c r="I30" i="2" s="1"/>
  <c r="H32" i="2"/>
  <c r="I32" i="2" s="1"/>
  <c r="H2" i="2"/>
  <c r="I2" i="2" s="1"/>
  <c r="J31" i="2"/>
  <c r="H55" i="2"/>
  <c r="I55" i="2" s="1"/>
  <c r="H24" i="2"/>
  <c r="I24" i="2" s="1"/>
  <c r="J16" i="2"/>
  <c r="H58" i="2"/>
  <c r="I58" i="2" s="1"/>
  <c r="H27" i="2"/>
  <c r="I27" i="2" s="1"/>
  <c r="H49" i="2"/>
  <c r="I49" i="2" s="1"/>
  <c r="J14" i="2"/>
  <c r="H56" i="2"/>
  <c r="I56" i="2" s="1"/>
  <c r="H25" i="2"/>
  <c r="I25" i="2" s="1"/>
  <c r="I57" i="1"/>
  <c r="H57" i="1"/>
  <c r="H4" i="1"/>
  <c r="I4" i="1"/>
  <c r="I8" i="1"/>
  <c r="H8" i="1"/>
  <c r="I37" i="1"/>
  <c r="H37" i="1"/>
  <c r="H34" i="1"/>
  <c r="I34" i="1"/>
  <c r="I47" i="1"/>
  <c r="H47" i="1"/>
  <c r="I49" i="1"/>
  <c r="H49" i="1"/>
  <c r="H56" i="1"/>
  <c r="I56" i="1"/>
  <c r="H18" i="1"/>
  <c r="I18" i="1"/>
  <c r="H32" i="1"/>
  <c r="I32" i="1"/>
  <c r="I39" i="1"/>
  <c r="H39" i="1"/>
  <c r="I6" i="1"/>
  <c r="H6" i="1"/>
  <c r="I30" i="1"/>
  <c r="H30" i="1"/>
  <c r="H13" i="1"/>
  <c r="I13" i="1"/>
  <c r="I31" i="1"/>
  <c r="H31" i="1"/>
  <c r="H10" i="1"/>
  <c r="I10" i="1"/>
  <c r="W6" i="1"/>
  <c r="I38" i="1"/>
  <c r="H38" i="1"/>
  <c r="I41" i="1"/>
  <c r="H41" i="1"/>
  <c r="I9" i="1"/>
  <c r="H9" i="1"/>
  <c r="H2" i="1"/>
  <c r="I2" i="1"/>
  <c r="I54" i="1"/>
  <c r="H54" i="1"/>
  <c r="I33" i="1"/>
  <c r="H33" i="1"/>
  <c r="H40" i="1"/>
  <c r="I40" i="1"/>
  <c r="I23" i="1"/>
  <c r="H23" i="1"/>
  <c r="I16" i="1"/>
  <c r="H16" i="1"/>
  <c r="H3" i="1"/>
  <c r="I3" i="1"/>
  <c r="I20" i="1"/>
  <c r="H20" i="1"/>
  <c r="I55" i="1"/>
  <c r="H55" i="1"/>
  <c r="H48" i="1"/>
  <c r="I48" i="1"/>
  <c r="I46" i="1"/>
  <c r="H46" i="1"/>
  <c r="I7" i="1"/>
  <c r="H7" i="1"/>
  <c r="H24" i="1"/>
  <c r="I24" i="1"/>
  <c r="I14" i="1"/>
  <c r="H14" i="1"/>
  <c r="I21" i="1"/>
  <c r="H21" i="1"/>
  <c r="I17" i="1"/>
  <c r="H17" i="1"/>
  <c r="H11" i="1"/>
  <c r="I11" i="1"/>
  <c r="I22" i="1"/>
  <c r="H22" i="1"/>
  <c r="I53" i="1"/>
  <c r="H53" i="1"/>
  <c r="I25" i="1"/>
  <c r="H25" i="1"/>
  <c r="J48" i="2" l="1"/>
  <c r="K48" i="2" s="1"/>
  <c r="J44" i="2"/>
  <c r="K44" i="2" s="1"/>
  <c r="J35" i="2"/>
  <c r="K35" i="2" s="1"/>
  <c r="N35" i="2" s="1"/>
  <c r="J34" i="2"/>
  <c r="K34" i="2" s="1"/>
  <c r="J4" i="2"/>
  <c r="K4" i="2" s="1"/>
  <c r="L35" i="2" s="1"/>
  <c r="N48" i="2"/>
  <c r="M48" i="2"/>
  <c r="N34" i="2"/>
  <c r="M34" i="2"/>
  <c r="L34" i="2"/>
  <c r="N44" i="2"/>
  <c r="M44" i="2"/>
  <c r="M35" i="2"/>
  <c r="L28" i="2"/>
  <c r="N28" i="2"/>
  <c r="M28" i="2"/>
  <c r="J59" i="2"/>
  <c r="K59" i="2" s="1"/>
  <c r="J21" i="2"/>
  <c r="K21" i="2" s="1"/>
  <c r="J11" i="2"/>
  <c r="K11" i="2" s="1"/>
  <c r="J25" i="2"/>
  <c r="K25" i="2" s="1"/>
  <c r="J36" i="2"/>
  <c r="K36" i="2" s="1"/>
  <c r="J50" i="2"/>
  <c r="K50" i="2" s="1"/>
  <c r="J43" i="2"/>
  <c r="K43" i="2" s="1"/>
  <c r="J29" i="2"/>
  <c r="K29" i="2" s="1"/>
  <c r="J45" i="2"/>
  <c r="K45" i="2" s="1"/>
  <c r="J41" i="2"/>
  <c r="K41" i="2" s="1"/>
  <c r="J46" i="2"/>
  <c r="K46" i="2" s="1"/>
  <c r="J52" i="2"/>
  <c r="K52" i="2" s="1"/>
  <c r="J23" i="2"/>
  <c r="K23" i="2" s="1"/>
  <c r="J33" i="2"/>
  <c r="K33" i="2" s="1"/>
  <c r="J53" i="2"/>
  <c r="K53" i="2" s="1"/>
  <c r="J42" i="2"/>
  <c r="K42" i="2" s="1"/>
  <c r="J24" i="2"/>
  <c r="K24" i="2" s="1"/>
  <c r="J55" i="2"/>
  <c r="K55" i="2" s="1"/>
  <c r="K31" i="2"/>
  <c r="J61" i="2"/>
  <c r="K61" i="2" s="1"/>
  <c r="J60" i="2"/>
  <c r="K60" i="2" s="1"/>
  <c r="J27" i="2"/>
  <c r="K27" i="2" s="1"/>
  <c r="J2" i="2"/>
  <c r="K2" i="2" s="1"/>
  <c r="J39" i="2"/>
  <c r="K39" i="2" s="1"/>
  <c r="J3" i="2"/>
  <c r="K3" i="2" s="1"/>
  <c r="J22" i="2"/>
  <c r="K22" i="2" s="1"/>
  <c r="J56" i="2"/>
  <c r="K56" i="2" s="1"/>
  <c r="J10" i="2"/>
  <c r="K10" i="2" s="1"/>
  <c r="J9" i="2"/>
  <c r="K9" i="2" s="1"/>
  <c r="J5" i="2"/>
  <c r="K5" i="2" s="1"/>
  <c r="J30" i="2"/>
  <c r="K30" i="2" s="1"/>
  <c r="J17" i="2"/>
  <c r="K17" i="2" s="1"/>
  <c r="J58" i="2"/>
  <c r="K58" i="2" s="1"/>
  <c r="J32" i="2"/>
  <c r="K32" i="2" s="1"/>
  <c r="J51" i="2"/>
  <c r="K51" i="2" s="1"/>
  <c r="J7" i="2"/>
  <c r="K7" i="2" s="1"/>
  <c r="J37" i="2"/>
  <c r="K37" i="2" s="1"/>
  <c r="J15" i="2"/>
  <c r="K15" i="2" s="1"/>
  <c r="J57" i="2"/>
  <c r="K57" i="2" s="1"/>
  <c r="J8" i="2"/>
  <c r="K8" i="2" s="1"/>
  <c r="J47" i="2"/>
  <c r="K47" i="2" s="1"/>
  <c r="J13" i="2"/>
  <c r="K13" i="2" s="1"/>
  <c r="J54" i="2"/>
  <c r="K54" i="2" s="1"/>
  <c r="K14" i="2"/>
  <c r="J49" i="2"/>
  <c r="K49" i="2" s="1"/>
  <c r="K20" i="2"/>
  <c r="J38" i="2"/>
  <c r="K38" i="2" s="1"/>
  <c r="K16" i="2"/>
  <c r="J19" i="2"/>
  <c r="K19" i="2" s="1"/>
  <c r="J6" i="2"/>
  <c r="K6" i="2" s="1"/>
  <c r="J12" i="2"/>
  <c r="K12" i="2" s="1"/>
  <c r="J26" i="2"/>
  <c r="K26" i="2" s="1"/>
  <c r="J40" i="2"/>
  <c r="K40" i="2" s="1"/>
  <c r="J18" i="2"/>
  <c r="K18" i="2" s="1"/>
  <c r="L60" i="1"/>
  <c r="M60" i="1"/>
  <c r="N60" i="1" s="1"/>
  <c r="J23" i="1"/>
  <c r="K23" i="1"/>
  <c r="J13" i="1"/>
  <c r="K13" i="1" s="1"/>
  <c r="J40" i="1"/>
  <c r="K40" i="1" s="1"/>
  <c r="L40" i="1" s="1"/>
  <c r="J6" i="1"/>
  <c r="K6" i="1" s="1"/>
  <c r="J17" i="1"/>
  <c r="K17" i="1"/>
  <c r="J20" i="1"/>
  <c r="K20" i="1" s="1"/>
  <c r="J2" i="1"/>
  <c r="K2" i="1" s="1"/>
  <c r="J15" i="1"/>
  <c r="K15" i="1" s="1"/>
  <c r="J5" i="1"/>
  <c r="K5" i="1" s="1"/>
  <c r="J31" i="1"/>
  <c r="K31" i="1" s="1"/>
  <c r="J39" i="1"/>
  <c r="K39" i="1" s="1"/>
  <c r="L39" i="1" s="1"/>
  <c r="J8" i="1"/>
  <c r="K8" i="1" s="1"/>
  <c r="J10" i="1"/>
  <c r="K10" i="1" s="1"/>
  <c r="J32" i="1"/>
  <c r="K32" i="1" s="1"/>
  <c r="L32" i="1" s="1"/>
  <c r="J25" i="1"/>
  <c r="K25" i="1" s="1"/>
  <c r="J7" i="1"/>
  <c r="K7" i="1" s="1"/>
  <c r="J18" i="1"/>
  <c r="K18" i="1" s="1"/>
  <c r="J3" i="1"/>
  <c r="K3" i="1" s="1"/>
  <c r="J43" i="1"/>
  <c r="K43" i="1" s="1"/>
  <c r="J30" i="1"/>
  <c r="K30" i="1" s="1"/>
  <c r="J21" i="1"/>
  <c r="K21" i="1" s="1"/>
  <c r="J48" i="1"/>
  <c r="K48" i="1" s="1"/>
  <c r="L48" i="1" s="1"/>
  <c r="J12" i="1"/>
  <c r="K12" i="1" s="1"/>
  <c r="J58" i="1"/>
  <c r="K58" i="1" s="1"/>
  <c r="L58" i="1" s="1"/>
  <c r="J51" i="1"/>
  <c r="K51" i="1" s="1"/>
  <c r="J55" i="1"/>
  <c r="K55" i="1" s="1"/>
  <c r="L55" i="1" s="1"/>
  <c r="J41" i="1"/>
  <c r="K41" i="1" s="1"/>
  <c r="L41" i="1" s="1"/>
  <c r="J52" i="1"/>
  <c r="K52" i="1" s="1"/>
  <c r="L52" i="1" s="1"/>
  <c r="J37" i="1"/>
  <c r="K37" i="1" s="1"/>
  <c r="L37" i="1" s="1"/>
  <c r="J26" i="1"/>
  <c r="K26" i="1" s="1"/>
  <c r="J54" i="1"/>
  <c r="K54" i="1" s="1"/>
  <c r="L54" i="1" s="1"/>
  <c r="J45" i="1"/>
  <c r="K45" i="1" s="1"/>
  <c r="L45" i="1" s="1"/>
  <c r="J50" i="1"/>
  <c r="K50" i="1" s="1"/>
  <c r="L50" i="1" s="1"/>
  <c r="J53" i="1"/>
  <c r="K53" i="1" s="1"/>
  <c r="L53" i="1" s="1"/>
  <c r="J36" i="1"/>
  <c r="K36" i="1" s="1"/>
  <c r="J59" i="1"/>
  <c r="K59" i="1" s="1"/>
  <c r="L59" i="1" s="1"/>
  <c r="J22" i="1"/>
  <c r="K22" i="1" s="1"/>
  <c r="J14" i="1"/>
  <c r="K14" i="1" s="1"/>
  <c r="J42" i="1"/>
  <c r="K42" i="1" s="1"/>
  <c r="L42" i="1" s="1"/>
  <c r="J16" i="1"/>
  <c r="K16" i="1" s="1"/>
  <c r="J9" i="1"/>
  <c r="K9" i="1"/>
  <c r="J19" i="1"/>
  <c r="K19" i="1" s="1"/>
  <c r="J38" i="1"/>
  <c r="K38" i="1" s="1"/>
  <c r="J29" i="1"/>
  <c r="K29" i="1" s="1"/>
  <c r="J34" i="1"/>
  <c r="K34" i="1" s="1"/>
  <c r="J47" i="1"/>
  <c r="K47" i="1" s="1"/>
  <c r="J35" i="1"/>
  <c r="K35" i="1" s="1"/>
  <c r="L35" i="1" s="1"/>
  <c r="J28" i="1"/>
  <c r="K28" i="1" s="1"/>
  <c r="J44" i="1"/>
  <c r="K44" i="1" s="1"/>
  <c r="L44" i="1" s="1"/>
  <c r="J46" i="1"/>
  <c r="K46" i="1" s="1"/>
  <c r="J33" i="1"/>
  <c r="K33" i="1" s="1"/>
  <c r="L33" i="1" s="1"/>
  <c r="J56" i="1"/>
  <c r="K56" i="1" s="1"/>
  <c r="L56" i="1" s="1"/>
  <c r="J4" i="1"/>
  <c r="K4" i="1"/>
  <c r="J27" i="1"/>
  <c r="K27" i="1" s="1"/>
  <c r="J11" i="1"/>
  <c r="K11" i="1" s="1"/>
  <c r="K24" i="1"/>
  <c r="J24" i="1"/>
  <c r="J61" i="1"/>
  <c r="K61" i="1" s="1"/>
  <c r="L61" i="1" s="1"/>
  <c r="J49" i="1"/>
  <c r="K49" i="1" s="1"/>
  <c r="L49" i="1" s="1"/>
  <c r="J57" i="1"/>
  <c r="K57" i="1" s="1"/>
  <c r="L57" i="1" s="1"/>
  <c r="M4" i="2" l="1"/>
  <c r="N4" i="2"/>
  <c r="L4" i="2"/>
  <c r="L45" i="2"/>
  <c r="N13" i="2"/>
  <c r="M13" i="2"/>
  <c r="L13" i="2"/>
  <c r="L20" i="2"/>
  <c r="N20" i="2"/>
  <c r="M20" i="2"/>
  <c r="L58" i="2"/>
  <c r="N27" i="2"/>
  <c r="M27" i="2"/>
  <c r="L27" i="2"/>
  <c r="M29" i="2"/>
  <c r="L59" i="2"/>
  <c r="N29" i="2"/>
  <c r="L29" i="2"/>
  <c r="L60" i="2"/>
  <c r="N60" i="2"/>
  <c r="M60" i="2"/>
  <c r="M18" i="2"/>
  <c r="L49" i="2"/>
  <c r="L18" i="2"/>
  <c r="N18" i="2"/>
  <c r="N40" i="2"/>
  <c r="M40" i="2"/>
  <c r="N15" i="2"/>
  <c r="M15" i="2"/>
  <c r="L15" i="2"/>
  <c r="N16" i="2"/>
  <c r="M16" i="2"/>
  <c r="L16" i="2"/>
  <c r="L32" i="2"/>
  <c r="N2" i="2"/>
  <c r="M2" i="2"/>
  <c r="L2" i="2"/>
  <c r="M55" i="2"/>
  <c r="N55" i="2"/>
  <c r="L56" i="2"/>
  <c r="N25" i="2"/>
  <c r="M25" i="2"/>
  <c r="L25" i="2"/>
  <c r="L48" i="2"/>
  <c r="M17" i="2"/>
  <c r="L17" i="2"/>
  <c r="N17" i="2"/>
  <c r="N56" i="2"/>
  <c r="M56" i="2"/>
  <c r="M45" i="2"/>
  <c r="N45" i="2"/>
  <c r="N24" i="2"/>
  <c r="L55" i="2"/>
  <c r="M24" i="2"/>
  <c r="L24" i="2"/>
  <c r="L54" i="2"/>
  <c r="M23" i="2"/>
  <c r="N23" i="2"/>
  <c r="L23" i="2"/>
  <c r="N49" i="2"/>
  <c r="M49" i="2"/>
  <c r="L42" i="2"/>
  <c r="N11" i="2"/>
  <c r="M11" i="2"/>
  <c r="L11" i="2"/>
  <c r="L57" i="2"/>
  <c r="L26" i="2"/>
  <c r="N26" i="2"/>
  <c r="M26" i="2"/>
  <c r="N43" i="2"/>
  <c r="M43" i="2"/>
  <c r="L43" i="2"/>
  <c r="M47" i="2"/>
  <c r="L47" i="2"/>
  <c r="N47" i="2"/>
  <c r="L44" i="2"/>
  <c r="L12" i="2"/>
  <c r="N12" i="2"/>
  <c r="M12" i="2"/>
  <c r="N6" i="2"/>
  <c r="M6" i="2"/>
  <c r="L37" i="2"/>
  <c r="L6" i="2"/>
  <c r="L33" i="2"/>
  <c r="N3" i="2"/>
  <c r="M3" i="2"/>
  <c r="L3" i="2"/>
  <c r="N14" i="2"/>
  <c r="M14" i="2"/>
  <c r="L14" i="2"/>
  <c r="N57" i="2"/>
  <c r="M57" i="2"/>
  <c r="N32" i="2"/>
  <c r="M32" i="2"/>
  <c r="L41" i="2"/>
  <c r="N9" i="2"/>
  <c r="M9" i="2"/>
  <c r="L9" i="2"/>
  <c r="L46" i="2"/>
  <c r="N46" i="2"/>
  <c r="M46" i="2"/>
  <c r="N50" i="2"/>
  <c r="M50" i="2"/>
  <c r="L52" i="2"/>
  <c r="N21" i="2"/>
  <c r="M21" i="2"/>
  <c r="L21" i="2"/>
  <c r="M37" i="2"/>
  <c r="N37" i="2"/>
  <c r="L22" i="2"/>
  <c r="L53" i="2"/>
  <c r="N22" i="2"/>
  <c r="M22" i="2"/>
  <c r="L40" i="2"/>
  <c r="N8" i="2"/>
  <c r="L8" i="2"/>
  <c r="M8" i="2"/>
  <c r="N51" i="2"/>
  <c r="M51" i="2"/>
  <c r="L51" i="2"/>
  <c r="N52" i="2"/>
  <c r="M52" i="2"/>
  <c r="L50" i="2"/>
  <c r="N19" i="2"/>
  <c r="M19" i="2"/>
  <c r="L19" i="2"/>
  <c r="M39" i="2"/>
  <c r="N39" i="2"/>
  <c r="M61" i="2"/>
  <c r="N61" i="2"/>
  <c r="M53" i="2"/>
  <c r="N53" i="2"/>
  <c r="N41" i="2"/>
  <c r="M41" i="2"/>
  <c r="N59" i="2"/>
  <c r="M59" i="2"/>
  <c r="L38" i="2"/>
  <c r="N38" i="2"/>
  <c r="M38" i="2"/>
  <c r="L39" i="2"/>
  <c r="N7" i="2"/>
  <c r="M7" i="2"/>
  <c r="L7" i="2"/>
  <c r="L30" i="2"/>
  <c r="N30" i="2"/>
  <c r="L61" i="2"/>
  <c r="M30" i="2"/>
  <c r="N5" i="2"/>
  <c r="M5" i="2"/>
  <c r="L5" i="2"/>
  <c r="N42" i="2"/>
  <c r="O44" i="2" s="1"/>
  <c r="P44" i="2" s="1"/>
  <c r="M42" i="2"/>
  <c r="N54" i="2"/>
  <c r="M54" i="2"/>
  <c r="N58" i="2"/>
  <c r="M58" i="2"/>
  <c r="M10" i="2"/>
  <c r="N10" i="2"/>
  <c r="L10" i="2"/>
  <c r="M31" i="2"/>
  <c r="L31" i="2"/>
  <c r="N31" i="2"/>
  <c r="N33" i="2"/>
  <c r="M33" i="2"/>
  <c r="L36" i="2"/>
  <c r="N36" i="2"/>
  <c r="M36" i="2"/>
  <c r="M45" i="1"/>
  <c r="N45" i="1" s="1"/>
  <c r="M13" i="1"/>
  <c r="N13" i="1" s="1"/>
  <c r="L13" i="1"/>
  <c r="M56" i="1"/>
  <c r="N56" i="1" s="1"/>
  <c r="M25" i="1"/>
  <c r="N25" i="1" s="1"/>
  <c r="L25" i="1"/>
  <c r="M16" i="1"/>
  <c r="N16" i="1" s="1"/>
  <c r="L16" i="1"/>
  <c r="L20" i="1"/>
  <c r="M20" i="1"/>
  <c r="N20" i="1" s="1"/>
  <c r="L38" i="1"/>
  <c r="M38" i="1"/>
  <c r="N38" i="1" s="1"/>
  <c r="L46" i="1"/>
  <c r="M46" i="1"/>
  <c r="N46" i="1" s="1"/>
  <c r="M39" i="1"/>
  <c r="N39" i="1" s="1"/>
  <c r="M7" i="1"/>
  <c r="N7" i="1" s="1"/>
  <c r="L7" i="1"/>
  <c r="M47" i="1"/>
  <c r="N47" i="1" s="1"/>
  <c r="L47" i="1"/>
  <c r="M10" i="1"/>
  <c r="N10" i="1" s="1"/>
  <c r="L10" i="1"/>
  <c r="M31" i="1"/>
  <c r="N31" i="1" s="1"/>
  <c r="L31" i="1"/>
  <c r="M21" i="1"/>
  <c r="N21" i="1" s="1"/>
  <c r="M52" i="1"/>
  <c r="N52" i="1" s="1"/>
  <c r="L21" i="1"/>
  <c r="M11" i="1"/>
  <c r="N11" i="1" s="1"/>
  <c r="M42" i="1"/>
  <c r="N42" i="1" s="1"/>
  <c r="L11" i="1"/>
  <c r="M32" i="1"/>
  <c r="N32" i="1" s="1"/>
  <c r="M2" i="1"/>
  <c r="N2" i="1" s="1"/>
  <c r="L2" i="1"/>
  <c r="M34" i="1"/>
  <c r="N34" i="1" s="1"/>
  <c r="L34" i="1"/>
  <c r="M40" i="1"/>
  <c r="N40" i="1" s="1"/>
  <c r="M8" i="1"/>
  <c r="N8" i="1" s="1"/>
  <c r="L8" i="1"/>
  <c r="L28" i="1"/>
  <c r="M28" i="1"/>
  <c r="N28" i="1" s="1"/>
  <c r="L30" i="1"/>
  <c r="M61" i="1"/>
  <c r="N61" i="1" s="1"/>
  <c r="M30" i="1"/>
  <c r="N30" i="1" s="1"/>
  <c r="M29" i="1"/>
  <c r="N29" i="1" s="1"/>
  <c r="L29" i="1"/>
  <c r="M59" i="1"/>
  <c r="N59" i="1" s="1"/>
  <c r="M43" i="1"/>
  <c r="N43" i="1" s="1"/>
  <c r="L43" i="1"/>
  <c r="L19" i="1"/>
  <c r="M50" i="1"/>
  <c r="N50" i="1" s="1"/>
  <c r="M19" i="1"/>
  <c r="N19" i="1" s="1"/>
  <c r="M41" i="1"/>
  <c r="N41" i="1" s="1"/>
  <c r="L9" i="1"/>
  <c r="M9" i="1"/>
  <c r="N9" i="1" s="1"/>
  <c r="M48" i="1"/>
  <c r="N48" i="1" s="1"/>
  <c r="L17" i="1"/>
  <c r="M17" i="1"/>
  <c r="N17" i="1" s="1"/>
  <c r="M23" i="1"/>
  <c r="N23" i="1" s="1"/>
  <c r="L23" i="1"/>
  <c r="M54" i="1"/>
  <c r="N54" i="1" s="1"/>
  <c r="M51" i="1"/>
  <c r="N51" i="1" s="1"/>
  <c r="L51" i="1"/>
  <c r="M33" i="1"/>
  <c r="N33" i="1" s="1"/>
  <c r="L3" i="1"/>
  <c r="M3" i="1"/>
  <c r="N3" i="1" s="1"/>
  <c r="L5" i="1"/>
  <c r="M5" i="1"/>
  <c r="N5" i="1" s="1"/>
  <c r="L14" i="1"/>
  <c r="M14" i="1"/>
  <c r="N14" i="1" s="1"/>
  <c r="M57" i="1"/>
  <c r="N57" i="1" s="1"/>
  <c r="M26" i="1"/>
  <c r="N26" i="1" s="1"/>
  <c r="L26" i="1"/>
  <c r="M12" i="1"/>
  <c r="N12" i="1" s="1"/>
  <c r="M44" i="1"/>
  <c r="N44" i="1" s="1"/>
  <c r="L12" i="1"/>
  <c r="M55" i="1"/>
  <c r="N55" i="1" s="1"/>
  <c r="M24" i="1"/>
  <c r="N24" i="1" s="1"/>
  <c r="L24" i="1"/>
  <c r="M35" i="1"/>
  <c r="N35" i="1" s="1"/>
  <c r="M4" i="1"/>
  <c r="N4" i="1" s="1"/>
  <c r="L4" i="1"/>
  <c r="M49" i="1"/>
  <c r="N49" i="1" s="1"/>
  <c r="M18" i="1"/>
  <c r="N18" i="1" s="1"/>
  <c r="L18" i="1"/>
  <c r="L22" i="1"/>
  <c r="M53" i="1"/>
  <c r="N53" i="1" s="1"/>
  <c r="M22" i="1"/>
  <c r="N22" i="1" s="1"/>
  <c r="L15" i="1"/>
  <c r="M15" i="1"/>
  <c r="N15" i="1" s="1"/>
  <c r="M37" i="1"/>
  <c r="N37" i="1" s="1"/>
  <c r="M6" i="1"/>
  <c r="N6" i="1" s="1"/>
  <c r="L6" i="1"/>
  <c r="L36" i="1"/>
  <c r="M36" i="1"/>
  <c r="N36" i="1" s="1"/>
  <c r="M58" i="1"/>
  <c r="N58" i="1" s="1"/>
  <c r="M27" i="1"/>
  <c r="N27" i="1" s="1"/>
  <c r="L27" i="1"/>
  <c r="O4" i="2" l="1"/>
  <c r="P4" i="2" s="1"/>
  <c r="O35" i="2"/>
  <c r="P35" i="2" s="1"/>
  <c r="R35" i="2" s="1"/>
  <c r="O34" i="2"/>
  <c r="P34" i="2" s="1"/>
  <c r="R34" i="2"/>
  <c r="Q34" i="2"/>
  <c r="Q35" i="2"/>
  <c r="Q4" i="2"/>
  <c r="Q44" i="2"/>
  <c r="O48" i="2"/>
  <c r="P48" i="2" s="1"/>
  <c r="O54" i="2"/>
  <c r="P54" i="2" s="1"/>
  <c r="O30" i="2"/>
  <c r="P30" i="2" s="1"/>
  <c r="S30" i="2" s="1"/>
  <c r="O8" i="2"/>
  <c r="P8" i="2" s="1"/>
  <c r="S8" i="2" s="1"/>
  <c r="O57" i="2"/>
  <c r="P57" i="2" s="1"/>
  <c r="O47" i="2"/>
  <c r="P47" i="2" s="1"/>
  <c r="P45" i="2"/>
  <c r="O45" i="2"/>
  <c r="O2" i="2"/>
  <c r="P2" i="2" s="1"/>
  <c r="O61" i="2"/>
  <c r="P61" i="2" s="1"/>
  <c r="O26" i="2"/>
  <c r="P26" i="2" s="1"/>
  <c r="O49" i="2"/>
  <c r="P49" i="2" s="1"/>
  <c r="S49" i="2" s="1"/>
  <c r="O40" i="2"/>
  <c r="P40" i="2" s="1"/>
  <c r="O52" i="2"/>
  <c r="P52" i="2" s="1"/>
  <c r="O21" i="2"/>
  <c r="P21" i="2" s="1"/>
  <c r="O25" i="2"/>
  <c r="P25" i="2" s="1"/>
  <c r="S25" i="2" s="1"/>
  <c r="O18" i="2"/>
  <c r="P18" i="2" s="1"/>
  <c r="O29" i="2"/>
  <c r="P29" i="2" s="1"/>
  <c r="O20" i="2"/>
  <c r="P20" i="2" s="1"/>
  <c r="O24" i="2"/>
  <c r="P24" i="2" s="1"/>
  <c r="O56" i="2"/>
  <c r="P56" i="2" s="1"/>
  <c r="S56" i="2" s="1"/>
  <c r="O17" i="2"/>
  <c r="P17" i="2" s="1"/>
  <c r="O55" i="2"/>
  <c r="P55" i="2" s="1"/>
  <c r="O16" i="2"/>
  <c r="P16" i="2" s="1"/>
  <c r="O39" i="2"/>
  <c r="P39" i="2" s="1"/>
  <c r="O9" i="2"/>
  <c r="P9" i="2" s="1"/>
  <c r="O5" i="2"/>
  <c r="P5" i="2" s="1"/>
  <c r="O51" i="2"/>
  <c r="P51" i="2" s="1"/>
  <c r="O50" i="2"/>
  <c r="P50" i="2" s="1"/>
  <c r="S50" i="2" s="1"/>
  <c r="O12" i="2"/>
  <c r="P12" i="2" s="1"/>
  <c r="O23" i="2"/>
  <c r="P23" i="2" s="1"/>
  <c r="O42" i="2"/>
  <c r="P42" i="2" s="1"/>
  <c r="O6" i="2"/>
  <c r="P6" i="2" s="1"/>
  <c r="O59" i="2"/>
  <c r="P59" i="2" s="1"/>
  <c r="O33" i="2"/>
  <c r="P33" i="2" s="1"/>
  <c r="O58" i="2"/>
  <c r="P58" i="2" s="1"/>
  <c r="O41" i="2"/>
  <c r="P41" i="2" s="1"/>
  <c r="S41" i="2" s="1"/>
  <c r="O37" i="2"/>
  <c r="P37" i="2" s="1"/>
  <c r="O32" i="2"/>
  <c r="P32" i="2" s="1"/>
  <c r="O3" i="2"/>
  <c r="P3" i="2" s="1"/>
  <c r="O11" i="2"/>
  <c r="P11" i="2" s="1"/>
  <c r="O28" i="2"/>
  <c r="P28" i="2" s="1"/>
  <c r="O13" i="2"/>
  <c r="P13" i="2" s="1"/>
  <c r="S13" i="2" s="1"/>
  <c r="P36" i="2"/>
  <c r="S36" i="2" s="1"/>
  <c r="O36" i="2"/>
  <c r="O10" i="2"/>
  <c r="P10" i="2" s="1"/>
  <c r="S10" i="2" s="1"/>
  <c r="O22" i="2"/>
  <c r="P22" i="2" s="1"/>
  <c r="S22" i="2" s="1"/>
  <c r="O14" i="2"/>
  <c r="P14" i="2" s="1"/>
  <c r="S14" i="2" s="1"/>
  <c r="P7" i="2"/>
  <c r="O7" i="2"/>
  <c r="O31" i="2"/>
  <c r="P31" i="2" s="1"/>
  <c r="S31" i="2" s="1"/>
  <c r="O38" i="2"/>
  <c r="P38" i="2" s="1"/>
  <c r="S38" i="2" s="1"/>
  <c r="O53" i="2"/>
  <c r="P53" i="2" s="1"/>
  <c r="O19" i="2"/>
  <c r="P19" i="2" s="1"/>
  <c r="S19" i="2" s="1"/>
  <c r="P46" i="2"/>
  <c r="S46" i="2" s="1"/>
  <c r="O46" i="2"/>
  <c r="P43" i="2"/>
  <c r="O43" i="2"/>
  <c r="O15" i="2"/>
  <c r="P15" i="2" s="1"/>
  <c r="O60" i="2"/>
  <c r="P60" i="2" s="1"/>
  <c r="O27" i="2"/>
  <c r="P27" i="2" s="1"/>
  <c r="S27" i="2" s="1"/>
  <c r="P35" i="1"/>
  <c r="S35" i="1" s="1"/>
  <c r="O35" i="1"/>
  <c r="O21" i="1"/>
  <c r="P21" i="1" s="1"/>
  <c r="S21" i="1" s="1"/>
  <c r="O39" i="1"/>
  <c r="P39" i="1"/>
  <c r="S39" i="1" s="1"/>
  <c r="O26" i="1"/>
  <c r="P26" i="1" s="1"/>
  <c r="S26" i="1" s="1"/>
  <c r="O48" i="1"/>
  <c r="P48" i="1"/>
  <c r="S48" i="1" s="1"/>
  <c r="O46" i="1"/>
  <c r="P46" i="1" s="1"/>
  <c r="O55" i="1"/>
  <c r="P55" i="1" s="1"/>
  <c r="S55" i="1" s="1"/>
  <c r="O57" i="1"/>
  <c r="P57" i="1" s="1"/>
  <c r="S57" i="1" s="1"/>
  <c r="O9" i="1"/>
  <c r="P9" i="1"/>
  <c r="S9" i="1" s="1"/>
  <c r="O59" i="1"/>
  <c r="P59" i="1"/>
  <c r="S59" i="1" s="1"/>
  <c r="O25" i="1"/>
  <c r="P25" i="1"/>
  <c r="O56" i="1"/>
  <c r="P56" i="1" s="1"/>
  <c r="O22" i="1"/>
  <c r="P22" i="1" s="1"/>
  <c r="O3" i="1"/>
  <c r="P3" i="1"/>
  <c r="S3" i="1" s="1"/>
  <c r="O53" i="1"/>
  <c r="P53" i="1" s="1"/>
  <c r="S53" i="1" s="1"/>
  <c r="P16" i="1"/>
  <c r="S16" i="1" s="1"/>
  <c r="O16" i="1"/>
  <c r="O33" i="1"/>
  <c r="P33" i="1" s="1"/>
  <c r="S33" i="1" s="1"/>
  <c r="O32" i="1"/>
  <c r="P32" i="1" s="1"/>
  <c r="S32" i="1" s="1"/>
  <c r="O18" i="1"/>
  <c r="P18" i="1" s="1"/>
  <c r="S18" i="1" s="1"/>
  <c r="O51" i="1"/>
  <c r="P51" i="1" s="1"/>
  <c r="S51" i="1" s="1"/>
  <c r="O42" i="1"/>
  <c r="P42" i="1"/>
  <c r="S42" i="1" s="1"/>
  <c r="O37" i="1"/>
  <c r="P37" i="1"/>
  <c r="S37" i="1" s="1"/>
  <c r="O49" i="1"/>
  <c r="P49" i="1"/>
  <c r="O54" i="1"/>
  <c r="P54" i="1" s="1"/>
  <c r="S54" i="1" s="1"/>
  <c r="O41" i="1"/>
  <c r="P41" i="1" s="1"/>
  <c r="O29" i="1"/>
  <c r="P29" i="1"/>
  <c r="S29" i="1" s="1"/>
  <c r="O40" i="1"/>
  <c r="P40" i="1" s="1"/>
  <c r="S40" i="1" s="1"/>
  <c r="O11" i="1"/>
  <c r="P11" i="1" s="1"/>
  <c r="S11" i="1" s="1"/>
  <c r="O12" i="1"/>
  <c r="P12" i="1" s="1"/>
  <c r="S12" i="1" s="1"/>
  <c r="O7" i="1"/>
  <c r="P7" i="1" s="1"/>
  <c r="S7" i="1" s="1"/>
  <c r="O2" i="1"/>
  <c r="P2" i="1" s="1"/>
  <c r="S2" i="1" s="1"/>
  <c r="O43" i="1"/>
  <c r="P43" i="1" s="1"/>
  <c r="S43" i="1" s="1"/>
  <c r="O6" i="1"/>
  <c r="P6" i="1" s="1"/>
  <c r="S6" i="1" s="1"/>
  <c r="O60" i="1"/>
  <c r="P60" i="1" s="1"/>
  <c r="S60" i="1" s="1"/>
  <c r="O10" i="1"/>
  <c r="P10" i="1" s="1"/>
  <c r="O38" i="1"/>
  <c r="P38" i="1" s="1"/>
  <c r="O15" i="1"/>
  <c r="P15" i="1"/>
  <c r="S15" i="1" s="1"/>
  <c r="O5" i="1"/>
  <c r="P5" i="1"/>
  <c r="S5" i="1" s="1"/>
  <c r="O19" i="1"/>
  <c r="P19" i="1" s="1"/>
  <c r="O30" i="1"/>
  <c r="P30" i="1"/>
  <c r="O47" i="1"/>
  <c r="P47" i="1"/>
  <c r="S47" i="1" s="1"/>
  <c r="O20" i="1"/>
  <c r="P20" i="1"/>
  <c r="S20" i="1" s="1"/>
  <c r="O13" i="1"/>
  <c r="P13" i="1" s="1"/>
  <c r="O58" i="1"/>
  <c r="P58" i="1" s="1"/>
  <c r="S58" i="1" s="1"/>
  <c r="O17" i="1"/>
  <c r="P17" i="1"/>
  <c r="S17" i="1" s="1"/>
  <c r="O36" i="1"/>
  <c r="P36" i="1" s="1"/>
  <c r="O28" i="1"/>
  <c r="P28" i="1"/>
  <c r="S28" i="1" s="1"/>
  <c r="O24" i="1"/>
  <c r="P24" i="1" s="1"/>
  <c r="S24" i="1" s="1"/>
  <c r="O31" i="1"/>
  <c r="P31" i="1"/>
  <c r="P14" i="1"/>
  <c r="O14" i="1"/>
  <c r="O8" i="1"/>
  <c r="P8" i="1" s="1"/>
  <c r="O27" i="1"/>
  <c r="P27" i="1" s="1"/>
  <c r="O4" i="1"/>
  <c r="P4" i="1" s="1"/>
  <c r="S4" i="1" s="1"/>
  <c r="O44" i="1"/>
  <c r="P44" i="1" s="1"/>
  <c r="S44" i="1" s="1"/>
  <c r="O23" i="1"/>
  <c r="P23" i="1"/>
  <c r="S23" i="1" s="1"/>
  <c r="O50" i="1"/>
  <c r="P50" i="1" s="1"/>
  <c r="O61" i="1"/>
  <c r="P61" i="1" s="1"/>
  <c r="S61" i="1" s="1"/>
  <c r="O34" i="1"/>
  <c r="P34" i="1" s="1"/>
  <c r="S34" i="1" s="1"/>
  <c r="O52" i="1"/>
  <c r="P52" i="1" s="1"/>
  <c r="S52" i="1" s="1"/>
  <c r="O45" i="1"/>
  <c r="P45" i="1" s="1"/>
  <c r="S45" i="1" s="1"/>
  <c r="S36" i="1" l="1"/>
  <c r="S30" i="1"/>
  <c r="S31" i="1"/>
  <c r="S19" i="1"/>
  <c r="S56" i="1"/>
  <c r="S11" i="2"/>
  <c r="S6" i="2"/>
  <c r="S39" i="2"/>
  <c r="S18" i="2"/>
  <c r="S26" i="2"/>
  <c r="S25" i="1"/>
  <c r="S43" i="2"/>
  <c r="S3" i="2"/>
  <c r="S42" i="2"/>
  <c r="S16" i="2"/>
  <c r="S61" i="2"/>
  <c r="S46" i="1"/>
  <c r="S32" i="2"/>
  <c r="S23" i="2"/>
  <c r="S55" i="2"/>
  <c r="S2" i="2"/>
  <c r="S13" i="1"/>
  <c r="S37" i="2"/>
  <c r="S12" i="2"/>
  <c r="S17" i="2"/>
  <c r="S21" i="2"/>
  <c r="S54" i="2"/>
  <c r="S52" i="2"/>
  <c r="S45" i="2"/>
  <c r="S48" i="2"/>
  <c r="S44" i="2"/>
  <c r="S7" i="2"/>
  <c r="S41" i="1"/>
  <c r="S58" i="2"/>
  <c r="S51" i="2"/>
  <c r="S24" i="2"/>
  <c r="S40" i="2"/>
  <c r="S47" i="2"/>
  <c r="S34" i="2"/>
  <c r="S27" i="1"/>
  <c r="S8" i="1"/>
  <c r="S38" i="1"/>
  <c r="S14" i="1"/>
  <c r="S60" i="2"/>
  <c r="S53" i="2"/>
  <c r="S33" i="2"/>
  <c r="S5" i="2"/>
  <c r="S20" i="2"/>
  <c r="S57" i="2"/>
  <c r="S35" i="2"/>
  <c r="S50" i="1"/>
  <c r="S10" i="1"/>
  <c r="S49" i="1"/>
  <c r="S22" i="1"/>
  <c r="S15" i="2"/>
  <c r="S28" i="2"/>
  <c r="S59" i="2"/>
  <c r="S9" i="2"/>
  <c r="S29" i="2"/>
  <c r="R4" i="2"/>
  <c r="S4" i="2"/>
  <c r="Q61" i="2"/>
  <c r="Q55" i="2"/>
  <c r="R44" i="2"/>
  <c r="R12" i="2"/>
  <c r="Q12" i="2"/>
  <c r="R42" i="2"/>
  <c r="R11" i="2"/>
  <c r="Q11" i="2"/>
  <c r="R37" i="2"/>
  <c r="R6" i="2"/>
  <c r="Q6" i="2"/>
  <c r="Q39" i="2"/>
  <c r="R49" i="2"/>
  <c r="R18" i="2"/>
  <c r="Q18" i="2"/>
  <c r="R26" i="2"/>
  <c r="R57" i="2"/>
  <c r="Q26" i="2"/>
  <c r="Q3" i="2"/>
  <c r="R33" i="2"/>
  <c r="R3" i="2"/>
  <c r="R32" i="2"/>
  <c r="R2" i="2"/>
  <c r="V15" i="2"/>
  <c r="Q2" i="2"/>
  <c r="R17" i="2"/>
  <c r="Q17" i="2"/>
  <c r="R48" i="2"/>
  <c r="Q47" i="2"/>
  <c r="R47" i="2"/>
  <c r="Q42" i="2"/>
  <c r="Q32" i="2"/>
  <c r="V16" i="2"/>
  <c r="Q37" i="2"/>
  <c r="Q54" i="2"/>
  <c r="Q41" i="2"/>
  <c r="Q56" i="2"/>
  <c r="R60" i="2"/>
  <c r="Q60" i="2"/>
  <c r="Q33" i="2"/>
  <c r="Q5" i="2"/>
  <c r="R5" i="2"/>
  <c r="R20" i="2"/>
  <c r="Q20" i="2"/>
  <c r="Q57" i="2"/>
  <c r="Q16" i="2"/>
  <c r="R16" i="2"/>
  <c r="R54" i="2"/>
  <c r="R23" i="2"/>
  <c r="Q23" i="2"/>
  <c r="R52" i="2"/>
  <c r="Q21" i="2"/>
  <c r="R21" i="2"/>
  <c r="Q50" i="2"/>
  <c r="Q52" i="2"/>
  <c r="Q58" i="2"/>
  <c r="Q51" i="2"/>
  <c r="R51" i="2"/>
  <c r="R55" i="2"/>
  <c r="R24" i="2"/>
  <c r="Q24" i="2"/>
  <c r="Q40" i="2"/>
  <c r="Q53" i="2"/>
  <c r="R15" i="2"/>
  <c r="Q15" i="2"/>
  <c r="Q59" i="2"/>
  <c r="Q9" i="2"/>
  <c r="R41" i="2"/>
  <c r="R9" i="2"/>
  <c r="R29" i="2"/>
  <c r="Q29" i="2"/>
  <c r="R59" i="2"/>
  <c r="R45" i="2"/>
  <c r="R13" i="2"/>
  <c r="Q13" i="2"/>
  <c r="Q27" i="2"/>
  <c r="R58" i="2"/>
  <c r="R27" i="2"/>
  <c r="R46" i="2"/>
  <c r="Q46" i="2"/>
  <c r="Q31" i="2"/>
  <c r="R31" i="2"/>
  <c r="R10" i="2"/>
  <c r="Q10" i="2"/>
  <c r="Q25" i="2"/>
  <c r="R56" i="2"/>
  <c r="R25" i="2"/>
  <c r="Q49" i="2"/>
  <c r="Q45" i="2"/>
  <c r="R61" i="2"/>
  <c r="R30" i="2"/>
  <c r="Q30" i="2"/>
  <c r="Q19" i="2"/>
  <c r="R50" i="2"/>
  <c r="R19" i="2"/>
  <c r="Q48" i="2"/>
  <c r="R36" i="2"/>
  <c r="Q36" i="2"/>
  <c r="R14" i="2"/>
  <c r="Q14" i="2"/>
  <c r="R28" i="2"/>
  <c r="Q28" i="2"/>
  <c r="R39" i="2"/>
  <c r="Q7" i="2"/>
  <c r="R7" i="2"/>
  <c r="Q43" i="2"/>
  <c r="R43" i="2"/>
  <c r="R38" i="2"/>
  <c r="Q38" i="2"/>
  <c r="R53" i="2"/>
  <c r="Q22" i="2"/>
  <c r="R22" i="2"/>
  <c r="R40" i="2"/>
  <c r="Q8" i="2"/>
  <c r="R8" i="2"/>
  <c r="R57" i="1"/>
  <c r="Q40" i="1"/>
  <c r="Q8" i="1"/>
  <c r="R8" i="1"/>
  <c r="R36" i="1"/>
  <c r="Q36" i="1"/>
  <c r="Q51" i="1"/>
  <c r="R51" i="1"/>
  <c r="Q49" i="1"/>
  <c r="Q18" i="1"/>
  <c r="R18" i="1"/>
  <c r="R58" i="1"/>
  <c r="R56" i="1"/>
  <c r="R34" i="1"/>
  <c r="Q34" i="1"/>
  <c r="R61" i="1"/>
  <c r="Q57" i="1"/>
  <c r="R26" i="1"/>
  <c r="Q26" i="1"/>
  <c r="Q10" i="1"/>
  <c r="R10" i="1"/>
  <c r="V16" i="1"/>
  <c r="R32" i="1"/>
  <c r="Q19" i="1"/>
  <c r="Q50" i="1"/>
  <c r="R19" i="1"/>
  <c r="R44" i="1"/>
  <c r="R13" i="1"/>
  <c r="Q13" i="1"/>
  <c r="Q45" i="1"/>
  <c r="R7" i="1"/>
  <c r="Q39" i="1"/>
  <c r="Q7" i="1"/>
  <c r="Q38" i="1"/>
  <c r="R38" i="1"/>
  <c r="R50" i="1"/>
  <c r="R60" i="1"/>
  <c r="Q60" i="1"/>
  <c r="R45" i="1"/>
  <c r="Q35" i="1"/>
  <c r="R4" i="1"/>
  <c r="Q4" i="1"/>
  <c r="Q43" i="1"/>
  <c r="R43" i="1"/>
  <c r="R46" i="1"/>
  <c r="Q46" i="1"/>
  <c r="R53" i="1"/>
  <c r="R41" i="1"/>
  <c r="R54" i="1"/>
  <c r="Q53" i="1"/>
  <c r="Q22" i="1"/>
  <c r="R22" i="1"/>
  <c r="R52" i="1"/>
  <c r="Q27" i="1"/>
  <c r="Q58" i="1"/>
  <c r="R27" i="1"/>
  <c r="V15" i="1"/>
  <c r="R2" i="1"/>
  <c r="Q2" i="1"/>
  <c r="Q32" i="1"/>
  <c r="Q61" i="1"/>
  <c r="Q30" i="1"/>
  <c r="R30" i="1"/>
  <c r="Q42" i="1"/>
  <c r="Q11" i="1"/>
  <c r="R11" i="1"/>
  <c r="R16" i="1"/>
  <c r="Q16" i="1"/>
  <c r="R24" i="1"/>
  <c r="Q24" i="1"/>
  <c r="Q55" i="1"/>
  <c r="R55" i="1"/>
  <c r="R59" i="1"/>
  <c r="Q52" i="1"/>
  <c r="R21" i="1"/>
  <c r="Q21" i="1"/>
  <c r="R23" i="1"/>
  <c r="Q23" i="1"/>
  <c r="Q54" i="1"/>
  <c r="R49" i="1"/>
  <c r="R39" i="1"/>
  <c r="R37" i="1"/>
  <c r="R14" i="1"/>
  <c r="Q14" i="1"/>
  <c r="R6" i="1"/>
  <c r="Q37" i="1"/>
  <c r="Q6" i="1"/>
  <c r="R40" i="1"/>
  <c r="Q25" i="1"/>
  <c r="R25" i="1"/>
  <c r="Q56" i="1"/>
  <c r="R5" i="1"/>
  <c r="Q5" i="1"/>
  <c r="R31" i="1"/>
  <c r="Q31" i="1"/>
  <c r="R17" i="1"/>
  <c r="Q17" i="1"/>
  <c r="Q48" i="1"/>
  <c r="Q47" i="1"/>
  <c r="R47" i="1"/>
  <c r="R15" i="1"/>
  <c r="Q15" i="1"/>
  <c r="Q44" i="1"/>
  <c r="R12" i="1"/>
  <c r="Q12" i="1"/>
  <c r="R42" i="1"/>
  <c r="R33" i="1"/>
  <c r="Q41" i="1"/>
  <c r="R9" i="1"/>
  <c r="Q9" i="1"/>
  <c r="R48" i="1"/>
  <c r="R28" i="1"/>
  <c r="Q28" i="1"/>
  <c r="Q59" i="1"/>
  <c r="R29" i="1"/>
  <c r="Q29" i="1"/>
  <c r="R20" i="1"/>
  <c r="Q20" i="1"/>
  <c r="Q33" i="1"/>
  <c r="Q3" i="1"/>
  <c r="R3" i="1"/>
  <c r="R35" i="1"/>
</calcChain>
</file>

<file path=xl/sharedStrings.xml><?xml version="1.0" encoding="utf-8"?>
<sst xmlns="http://schemas.openxmlformats.org/spreadsheetml/2006/main" count="441" uniqueCount="67">
  <si>
    <t>Group</t>
  </si>
  <si>
    <t>Approved Vendor</t>
  </si>
  <si>
    <t>Number of Apps</t>
  </si>
  <si>
    <t>Waitlist Capacity (kW)</t>
  </si>
  <si>
    <t>Waitlist Capacity (MW)</t>
  </si>
  <si>
    <t>% of Group</t>
  </si>
  <si>
    <t>Capacity Allocation (MW)</t>
  </si>
  <si>
    <t>Max Capacity Ok?</t>
  </si>
  <si>
    <t>Excess Capacity (MW)</t>
  </si>
  <si>
    <t>Distribute Excess Capacity (MW)</t>
  </si>
  <si>
    <t>Revised Capacity Allocation (MW)</t>
  </si>
  <si>
    <t>Min Capacity Ok?</t>
  </si>
  <si>
    <t>Set Min Capacity (MW)</t>
  </si>
  <si>
    <t>Pro Rata Share of Remaining Capacity</t>
  </si>
  <si>
    <t>Final Capacity Allocation (MW)</t>
  </si>
  <si>
    <t>Check With Other Method?</t>
  </si>
  <si>
    <t>A</t>
  </si>
  <si>
    <t>AES Corp</t>
  </si>
  <si>
    <t>Ameresco</t>
  </si>
  <si>
    <t>BHP Energy</t>
  </si>
  <si>
    <t>Bluestem Energy</t>
  </si>
  <si>
    <t>Borrego Solar</t>
  </si>
  <si>
    <t>Citrine Power</t>
  </si>
  <si>
    <t>Community Energy Solar</t>
  </si>
  <si>
    <t>Community Power Group</t>
  </si>
  <si>
    <t>CSG</t>
  </si>
  <si>
    <t>Cypress Creek Renewables</t>
  </si>
  <si>
    <t>Engie</t>
  </si>
  <si>
    <t>Forefront Power</t>
  </si>
  <si>
    <t>GRNE</t>
  </si>
  <si>
    <t>Hexagon Energy</t>
  </si>
  <si>
    <t>Keystone Power</t>
  </si>
  <si>
    <t>New Energy Equity/Sunvest</t>
  </si>
  <si>
    <t>Nexamp Solar</t>
  </si>
  <si>
    <t>NextEra</t>
  </si>
  <si>
    <t>OYA Solar</t>
  </si>
  <si>
    <t>Pivot Energy</t>
  </si>
  <si>
    <t>SGC</t>
  </si>
  <si>
    <t>SolAmerica</t>
  </si>
  <si>
    <t>Solar Provider Group</t>
  </si>
  <si>
    <t>SolarStone</t>
  </si>
  <si>
    <t>Soltage</t>
  </si>
  <si>
    <t>Summit Ridge</t>
  </si>
  <si>
    <t>Sunrise Energy</t>
  </si>
  <si>
    <t>Trajectory Energy</t>
  </si>
  <si>
    <t>US Solar</t>
  </si>
  <si>
    <t>Verde Solutions</t>
  </si>
  <si>
    <t>B</t>
  </si>
  <si>
    <t>BAP Power Corp</t>
  </si>
  <si>
    <t>BOP Renewables</t>
  </si>
  <si>
    <t>Central Road Energy</t>
  </si>
  <si>
    <t>Dynamic Energy</t>
  </si>
  <si>
    <t>Green Street Power Partners</t>
  </si>
  <si>
    <t>IGS Solar</t>
  </si>
  <si>
    <t>One Energy Renewables</t>
  </si>
  <si>
    <t>URE Energy</t>
  </si>
  <si>
    <t>Waitlist</t>
  </si>
  <si>
    <t># Apps</t>
  </si>
  <si>
    <t>Capacity (MW)</t>
  </si>
  <si>
    <t>Total</t>
  </si>
  <si>
    <t>Allocation</t>
  </si>
  <si>
    <t>Percentage</t>
  </si>
  <si>
    <t>Check</t>
  </si>
  <si>
    <t>Min</t>
  </si>
  <si>
    <t>Max</t>
  </si>
  <si>
    <t>Redistribute Excess Capacity (MW)</t>
  </si>
  <si>
    <t>Capacity Allocation (MW 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</si>
</sst>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\ &quot;MW&quot;"/>
    <numFmt numFmtId="167" formatCode="_(* #,##0.0000_);_(* \(#,##0.0000\);_(* &quot;-&quot;??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Alignment="1"/>
    <xf numFmtId="43" fontId="2" fillId="0" borderId="0" xfId="1" applyFont="1" applyAlignment="1"/>
    <xf numFmtId="10" fontId="2" fillId="0" borderId="0" xfId="2" applyNumberFormat="1" applyFont="1" applyAlignment="1"/>
    <xf numFmtId="165" fontId="2" fillId="0" borderId="0" xfId="1" applyNumberFormat="1" applyFont="1" applyAlignment="1"/>
    <xf numFmtId="0" fontId="3" fillId="0" borderId="0" xfId="0" applyFont="1"/>
    <xf numFmtId="164" fontId="3" fillId="0" borderId="0" xfId="1" applyNumberFormat="1" applyFont="1"/>
    <xf numFmtId="164" fontId="3" fillId="0" borderId="0" xfId="1" applyNumberFormat="1" applyFont="1" applyAlignment="1"/>
    <xf numFmtId="43" fontId="3" fillId="0" borderId="0" xfId="1" applyFont="1" applyAlignment="1"/>
    <xf numFmtId="10" fontId="3" fillId="0" borderId="0" xfId="2" applyNumberFormat="1" applyFont="1" applyAlignment="1"/>
    <xf numFmtId="165" fontId="3" fillId="0" borderId="0" xfId="1" applyNumberFormat="1" applyFont="1" applyAlignment="1"/>
    <xf numFmtId="0" fontId="2" fillId="0" borderId="0" xfId="0" applyFont="1" applyAlignment="1">
      <alignment horizontal="right"/>
    </xf>
    <xf numFmtId="165" fontId="3" fillId="0" borderId="0" xfId="1" applyNumberFormat="1" applyFont="1"/>
    <xf numFmtId="9" fontId="3" fillId="0" borderId="0" xfId="0" applyNumberFormat="1" applyFont="1"/>
    <xf numFmtId="166" fontId="3" fillId="0" borderId="0" xfId="1" applyNumberFormat="1" applyFont="1"/>
    <xf numFmtId="9" fontId="3" fillId="0" borderId="0" xfId="2" applyFont="1"/>
    <xf numFmtId="167" fontId="3" fillId="0" borderId="0" xfId="0" applyNumberFormat="1" applyFont="1"/>
    <xf numFmtId="0" fontId="4" fillId="0" borderId="0" xfId="0" applyFont="1"/>
    <xf numFmtId="165" fontId="0" fillId="0" borderId="0" xfId="1" applyNumberFormat="1" applyFont="1" applyAlignment="1"/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9D73F-EA0B-8C49-9170-0BD9DF0DF509}">
  <sheetPr>
    <pageSetUpPr fitToPage="1"/>
  </sheetPr>
  <dimension ref="A1:C61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6" x14ac:dyDescent="0.2"/>
  <cols>
    <col min="1" max="1" width="6" bestFit="1" customWidth="1"/>
    <col min="2" max="2" width="22.6640625" bestFit="1" customWidth="1"/>
    <col min="3" max="3" width="24.5" bestFit="1" customWidth="1"/>
  </cols>
  <sheetData>
    <row r="1" spans="1:3" x14ac:dyDescent="0.2">
      <c r="A1" s="1" t="s">
        <v>0</v>
      </c>
      <c r="B1" s="1" t="s">
        <v>1</v>
      </c>
      <c r="C1" s="19" t="s">
        <v>66</v>
      </c>
    </row>
    <row r="2" spans="1:3" x14ac:dyDescent="0.2">
      <c r="A2" s="7" t="s">
        <v>16</v>
      </c>
      <c r="B2" s="7" t="s">
        <v>17</v>
      </c>
      <c r="C2" s="20">
        <v>2.7981249346702155</v>
      </c>
    </row>
    <row r="3" spans="1:3" x14ac:dyDescent="0.2">
      <c r="A3" s="7" t="s">
        <v>16</v>
      </c>
      <c r="B3" s="7" t="s">
        <v>18</v>
      </c>
      <c r="C3" s="20">
        <v>0.69953123366755388</v>
      </c>
    </row>
    <row r="4" spans="1:3" x14ac:dyDescent="0.2">
      <c r="A4" s="7" t="s">
        <v>16</v>
      </c>
      <c r="B4" s="7" t="s">
        <v>19</v>
      </c>
      <c r="C4" s="20">
        <v>0.34883290852222015</v>
      </c>
    </row>
    <row r="5" spans="1:3" x14ac:dyDescent="0.2">
      <c r="A5" s="7" t="s">
        <v>16</v>
      </c>
      <c r="B5" s="7" t="s">
        <v>20</v>
      </c>
      <c r="C5" s="20">
        <v>0.94833117577531356</v>
      </c>
    </row>
    <row r="6" spans="1:3" x14ac:dyDescent="0.2">
      <c r="A6" s="7" t="s">
        <v>16</v>
      </c>
      <c r="B6" s="7" t="s">
        <v>21</v>
      </c>
      <c r="C6" s="20">
        <v>3.3810676293931765</v>
      </c>
    </row>
    <row r="7" spans="1:3" x14ac:dyDescent="0.2">
      <c r="A7" s="7" t="s">
        <v>16</v>
      </c>
      <c r="B7" s="7" t="s">
        <v>22</v>
      </c>
      <c r="C7" s="20">
        <v>0.34976561683377694</v>
      </c>
    </row>
    <row r="8" spans="1:3" x14ac:dyDescent="0.2">
      <c r="A8" s="7" t="s">
        <v>16</v>
      </c>
      <c r="B8" s="7" t="s">
        <v>23</v>
      </c>
      <c r="C8" s="20">
        <v>0.93270831155673839</v>
      </c>
    </row>
    <row r="9" spans="1:3" x14ac:dyDescent="0.2">
      <c r="A9" s="7" t="s">
        <v>16</v>
      </c>
      <c r="B9" s="7" t="s">
        <v>24</v>
      </c>
      <c r="C9" s="20">
        <v>1.8654166231134768</v>
      </c>
    </row>
    <row r="10" spans="1:3" x14ac:dyDescent="0.2">
      <c r="A10" s="7" t="s">
        <v>16</v>
      </c>
      <c r="B10" s="7" t="s">
        <v>25</v>
      </c>
      <c r="C10" s="20">
        <v>1.737169230274425</v>
      </c>
    </row>
    <row r="11" spans="1:3" x14ac:dyDescent="0.2">
      <c r="A11" s="7" t="s">
        <v>16</v>
      </c>
      <c r="B11" s="7" t="s">
        <v>26</v>
      </c>
      <c r="C11" s="20">
        <v>3.4976561683377687</v>
      </c>
    </row>
    <row r="12" spans="1:3" x14ac:dyDescent="0.2">
      <c r="A12" s="7" t="s">
        <v>16</v>
      </c>
      <c r="B12" s="7" t="s">
        <v>27</v>
      </c>
      <c r="C12" s="20">
        <v>3.964010324116138</v>
      </c>
    </row>
    <row r="13" spans="1:3" x14ac:dyDescent="0.2">
      <c r="A13" s="7" t="s">
        <v>16</v>
      </c>
      <c r="B13" s="7" t="s">
        <v>28</v>
      </c>
      <c r="C13" s="20">
        <v>3.7308332462269536</v>
      </c>
    </row>
    <row r="14" spans="1:3" x14ac:dyDescent="0.2">
      <c r="A14" s="7" t="s">
        <v>16</v>
      </c>
      <c r="B14" s="7" t="s">
        <v>29</v>
      </c>
      <c r="C14" s="20">
        <v>0.5</v>
      </c>
    </row>
    <row r="15" spans="1:3" x14ac:dyDescent="0.2">
      <c r="A15" s="7" t="s">
        <v>16</v>
      </c>
      <c r="B15" s="7" t="s">
        <v>30</v>
      </c>
      <c r="C15" s="20">
        <v>0.69953123366755388</v>
      </c>
    </row>
    <row r="16" spans="1:3" x14ac:dyDescent="0.2">
      <c r="A16" s="7" t="s">
        <v>16</v>
      </c>
      <c r="B16" s="7" t="s">
        <v>31</v>
      </c>
      <c r="C16" s="20">
        <v>0.5</v>
      </c>
    </row>
    <row r="17" spans="1:3" x14ac:dyDescent="0.2">
      <c r="A17" s="7" t="s">
        <v>16</v>
      </c>
      <c r="B17" s="7" t="s">
        <v>32</v>
      </c>
      <c r="C17" s="20">
        <v>15</v>
      </c>
    </row>
    <row r="18" spans="1:3" x14ac:dyDescent="0.2">
      <c r="A18" s="7" t="s">
        <v>16</v>
      </c>
      <c r="B18" s="7" t="s">
        <v>33</v>
      </c>
      <c r="C18" s="20">
        <v>0.2331770778891846</v>
      </c>
    </row>
    <row r="19" spans="1:3" x14ac:dyDescent="0.2">
      <c r="A19" s="7" t="s">
        <v>16</v>
      </c>
      <c r="B19" s="7" t="s">
        <v>34</v>
      </c>
      <c r="C19" s="20">
        <v>2.3317707788918454</v>
      </c>
    </row>
    <row r="20" spans="1:3" x14ac:dyDescent="0.2">
      <c r="A20" s="7" t="s">
        <v>16</v>
      </c>
      <c r="B20" s="7" t="s">
        <v>35</v>
      </c>
      <c r="C20" s="20">
        <v>0.5</v>
      </c>
    </row>
    <row r="21" spans="1:3" x14ac:dyDescent="0.2">
      <c r="A21" s="7" t="s">
        <v>16</v>
      </c>
      <c r="B21" s="7" t="s">
        <v>36</v>
      </c>
      <c r="C21" s="20">
        <v>4.6052472883113955</v>
      </c>
    </row>
    <row r="22" spans="1:3" x14ac:dyDescent="0.2">
      <c r="A22" s="7" t="s">
        <v>16</v>
      </c>
      <c r="B22" s="7" t="s">
        <v>37</v>
      </c>
      <c r="C22" s="20">
        <v>0.2331770778891846</v>
      </c>
    </row>
    <row r="23" spans="1:3" x14ac:dyDescent="0.2">
      <c r="A23" s="7" t="s">
        <v>16</v>
      </c>
      <c r="B23" s="7" t="s">
        <v>38</v>
      </c>
      <c r="C23" s="20">
        <v>0.69953123366755388</v>
      </c>
    </row>
    <row r="24" spans="1:3" x14ac:dyDescent="0.2">
      <c r="A24" s="7" t="s">
        <v>16</v>
      </c>
      <c r="B24" s="7" t="s">
        <v>39</v>
      </c>
      <c r="C24" s="20">
        <v>2.0402994315303653</v>
      </c>
    </row>
    <row r="25" spans="1:3" x14ac:dyDescent="0.2">
      <c r="A25" s="7" t="s">
        <v>16</v>
      </c>
      <c r="B25" s="7" t="s">
        <v>40</v>
      </c>
      <c r="C25" s="20">
        <v>6.0626040251187989</v>
      </c>
    </row>
    <row r="26" spans="1:3" x14ac:dyDescent="0.2">
      <c r="A26" s="7" t="s">
        <v>16</v>
      </c>
      <c r="B26" s="7" t="s">
        <v>41</v>
      </c>
      <c r="C26" s="20">
        <v>1.3990624673351078</v>
      </c>
    </row>
    <row r="27" spans="1:3" x14ac:dyDescent="0.2">
      <c r="A27" s="7" t="s">
        <v>16</v>
      </c>
      <c r="B27" s="7" t="s">
        <v>42</v>
      </c>
      <c r="C27" s="20">
        <v>1.8654166231134768</v>
      </c>
    </row>
    <row r="28" spans="1:3" x14ac:dyDescent="0.2">
      <c r="A28" s="7" t="s">
        <v>16</v>
      </c>
      <c r="B28" s="7" t="s">
        <v>43</v>
      </c>
      <c r="C28" s="20">
        <v>2.098593701002661</v>
      </c>
    </row>
    <row r="29" spans="1:3" x14ac:dyDescent="0.2">
      <c r="A29" s="7" t="s">
        <v>16</v>
      </c>
      <c r="B29" s="7" t="s">
        <v>44</v>
      </c>
      <c r="C29" s="20">
        <v>4.8092772314644323</v>
      </c>
    </row>
    <row r="30" spans="1:3" x14ac:dyDescent="0.2">
      <c r="A30" s="7" t="s">
        <v>16</v>
      </c>
      <c r="B30" s="7" t="s">
        <v>45</v>
      </c>
      <c r="C30" s="20">
        <v>6.6688644276306794</v>
      </c>
    </row>
    <row r="31" spans="1:3" x14ac:dyDescent="0.2">
      <c r="A31" s="7" t="s">
        <v>16</v>
      </c>
      <c r="B31" s="7" t="s">
        <v>46</v>
      </c>
      <c r="C31" s="20">
        <v>0.5</v>
      </c>
    </row>
    <row r="32" spans="1:3" x14ac:dyDescent="0.2">
      <c r="A32" s="7" t="s">
        <v>47</v>
      </c>
      <c r="B32" s="7" t="s">
        <v>17</v>
      </c>
      <c r="C32" s="20">
        <v>2.9036197353226179</v>
      </c>
    </row>
    <row r="33" spans="1:3" x14ac:dyDescent="0.2">
      <c r="A33" s="7" t="s">
        <v>47</v>
      </c>
      <c r="B33" s="7" t="s">
        <v>18</v>
      </c>
      <c r="C33" s="20">
        <v>2.9036197353226179</v>
      </c>
    </row>
    <row r="34" spans="1:3" x14ac:dyDescent="0.2">
      <c r="A34" s="7" t="s">
        <v>47</v>
      </c>
      <c r="B34" s="7" t="s">
        <v>48</v>
      </c>
      <c r="C34" s="20">
        <v>6.3066620651207241</v>
      </c>
    </row>
    <row r="35" spans="1:3" x14ac:dyDescent="0.2">
      <c r="A35" s="7" t="s">
        <v>47</v>
      </c>
      <c r="B35" s="7" t="s">
        <v>19</v>
      </c>
      <c r="C35" s="20">
        <v>0.57491670759387825</v>
      </c>
    </row>
    <row r="36" spans="1:3" x14ac:dyDescent="0.2">
      <c r="A36" s="7" t="s">
        <v>47</v>
      </c>
      <c r="B36" s="7" t="s">
        <v>49</v>
      </c>
      <c r="C36" s="20">
        <v>0.57491670759387825</v>
      </c>
    </row>
    <row r="37" spans="1:3" x14ac:dyDescent="0.2">
      <c r="A37" s="7" t="s">
        <v>47</v>
      </c>
      <c r="B37" s="7" t="s">
        <v>21</v>
      </c>
      <c r="C37" s="20">
        <v>11.033754994225944</v>
      </c>
    </row>
    <row r="38" spans="1:3" x14ac:dyDescent="0.2">
      <c r="A38" s="7" t="s">
        <v>47</v>
      </c>
      <c r="B38" s="7" t="s">
        <v>50</v>
      </c>
      <c r="C38" s="20">
        <v>1.1614478941290469</v>
      </c>
    </row>
    <row r="39" spans="1:3" x14ac:dyDescent="0.2">
      <c r="A39" s="7" t="s">
        <v>47</v>
      </c>
      <c r="B39" s="7" t="s">
        <v>22</v>
      </c>
      <c r="C39" s="20">
        <v>1.1614478941290469</v>
      </c>
    </row>
    <row r="40" spans="1:3" x14ac:dyDescent="0.2">
      <c r="A40" s="7" t="s">
        <v>47</v>
      </c>
      <c r="B40" s="7" t="s">
        <v>23</v>
      </c>
      <c r="C40" s="20">
        <v>2.9036197353226179</v>
      </c>
    </row>
    <row r="41" spans="1:3" x14ac:dyDescent="0.2">
      <c r="A41" s="7" t="s">
        <v>47</v>
      </c>
      <c r="B41" s="7" t="s">
        <v>24</v>
      </c>
      <c r="C41" s="20">
        <v>4.6457915765161877</v>
      </c>
    </row>
    <row r="42" spans="1:3" x14ac:dyDescent="0.2">
      <c r="A42" s="7" t="s">
        <v>47</v>
      </c>
      <c r="B42" s="7" t="s">
        <v>26</v>
      </c>
      <c r="C42" s="20">
        <v>21.486786041387369</v>
      </c>
    </row>
    <row r="43" spans="1:3" x14ac:dyDescent="0.2">
      <c r="A43" s="7" t="s">
        <v>47</v>
      </c>
      <c r="B43" s="7" t="s">
        <v>51</v>
      </c>
      <c r="C43" s="20">
        <v>0.58072394706452346</v>
      </c>
    </row>
    <row r="44" spans="1:3" x14ac:dyDescent="0.2">
      <c r="A44" s="7" t="s">
        <v>47</v>
      </c>
      <c r="B44" s="7" t="s">
        <v>27</v>
      </c>
      <c r="C44" s="20">
        <v>6.3879634177097584</v>
      </c>
    </row>
    <row r="45" spans="1:3" x14ac:dyDescent="0.2">
      <c r="A45" s="7" t="s">
        <v>47</v>
      </c>
      <c r="B45" s="7" t="s">
        <v>28</v>
      </c>
      <c r="C45" s="20">
        <v>16.80469921817965</v>
      </c>
    </row>
    <row r="46" spans="1:3" x14ac:dyDescent="0.2">
      <c r="A46" s="7" t="s">
        <v>47</v>
      </c>
      <c r="B46" s="7" t="s">
        <v>52</v>
      </c>
      <c r="C46" s="20">
        <v>0.58072394706452346</v>
      </c>
    </row>
    <row r="47" spans="1:3" x14ac:dyDescent="0.2">
      <c r="A47" s="7" t="s">
        <v>47</v>
      </c>
      <c r="B47" s="7" t="s">
        <v>53</v>
      </c>
      <c r="C47" s="20">
        <v>0.53716965103468428</v>
      </c>
    </row>
    <row r="48" spans="1:3" x14ac:dyDescent="0.2">
      <c r="A48" s="7" t="s">
        <v>47</v>
      </c>
      <c r="B48" s="7" t="s">
        <v>32</v>
      </c>
      <c r="C48" s="20">
        <v>22.648233935516412</v>
      </c>
    </row>
    <row r="49" spans="1:3" x14ac:dyDescent="0.2">
      <c r="A49" s="7" t="s">
        <v>47</v>
      </c>
      <c r="B49" s="7" t="s">
        <v>33</v>
      </c>
      <c r="C49" s="20">
        <v>5.7465538181769924</v>
      </c>
    </row>
    <row r="50" spans="1:3" x14ac:dyDescent="0.2">
      <c r="A50" s="7" t="s">
        <v>47</v>
      </c>
      <c r="B50" s="7" t="s">
        <v>34</v>
      </c>
      <c r="C50" s="20">
        <v>7.5494113118388055</v>
      </c>
    </row>
    <row r="51" spans="1:3" x14ac:dyDescent="0.2">
      <c r="A51" s="7" t="s">
        <v>47</v>
      </c>
      <c r="B51" s="7" t="s">
        <v>54</v>
      </c>
      <c r="C51" s="20">
        <v>14.518098676613088</v>
      </c>
    </row>
    <row r="52" spans="1:3" x14ac:dyDescent="0.2">
      <c r="A52" s="7" t="s">
        <v>47</v>
      </c>
      <c r="B52" s="7" t="s">
        <v>36</v>
      </c>
      <c r="C52" s="20">
        <v>5.8798299640283007</v>
      </c>
    </row>
    <row r="53" spans="1:3" x14ac:dyDescent="0.2">
      <c r="A53" s="7" t="s">
        <v>47</v>
      </c>
      <c r="B53" s="7" t="s">
        <v>37</v>
      </c>
      <c r="C53" s="20">
        <v>0.58072394706452346</v>
      </c>
    </row>
    <row r="54" spans="1:3" x14ac:dyDescent="0.2">
      <c r="A54" s="7" t="s">
        <v>47</v>
      </c>
      <c r="B54" s="7" t="s">
        <v>38</v>
      </c>
      <c r="C54" s="20">
        <v>1.1614478941290469</v>
      </c>
    </row>
    <row r="55" spans="1:3" x14ac:dyDescent="0.2">
      <c r="A55" s="7" t="s">
        <v>47</v>
      </c>
      <c r="B55" s="7" t="s">
        <v>39</v>
      </c>
      <c r="C55" s="20">
        <v>0.58072394706452346</v>
      </c>
    </row>
    <row r="56" spans="1:3" x14ac:dyDescent="0.2">
      <c r="A56" s="7" t="s">
        <v>47</v>
      </c>
      <c r="B56" s="7" t="s">
        <v>40</v>
      </c>
      <c r="C56" s="20">
        <v>6.3879634177097584</v>
      </c>
    </row>
    <row r="57" spans="1:3" x14ac:dyDescent="0.2">
      <c r="A57" s="7" t="s">
        <v>47</v>
      </c>
      <c r="B57" s="7" t="s">
        <v>41</v>
      </c>
      <c r="C57" s="20">
        <v>3.484343682387141</v>
      </c>
    </row>
    <row r="58" spans="1:3" x14ac:dyDescent="0.2">
      <c r="A58" s="7" t="s">
        <v>47</v>
      </c>
      <c r="B58" s="7" t="s">
        <v>42</v>
      </c>
      <c r="C58" s="20">
        <v>13.719603249399366</v>
      </c>
    </row>
    <row r="59" spans="1:3" x14ac:dyDescent="0.2">
      <c r="A59" s="7" t="s">
        <v>47</v>
      </c>
      <c r="B59" s="7" t="s">
        <v>44</v>
      </c>
      <c r="C59" s="20">
        <v>5.2265155235807113</v>
      </c>
    </row>
    <row r="60" spans="1:3" x14ac:dyDescent="0.2">
      <c r="A60" s="7" t="s">
        <v>47</v>
      </c>
      <c r="B60" s="7" t="s">
        <v>55</v>
      </c>
      <c r="C60" s="20">
        <v>3.484343682387141</v>
      </c>
    </row>
    <row r="61" spans="1:3" x14ac:dyDescent="0.2">
      <c r="A61" s="7" t="s">
        <v>47</v>
      </c>
      <c r="B61" s="7" t="s">
        <v>45</v>
      </c>
      <c r="C61" s="20">
        <v>3.484343682387141</v>
      </c>
    </row>
  </sheetData>
  <pageMargins left="0.7" right="0.7" top="0.75" bottom="0.75" header="0.3" footer="0.3"/>
  <pageSetup scale="74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964A-088D-5243-B6BF-19AD95F273B1}">
  <dimension ref="A1:W61"/>
  <sheetViews>
    <sheetView workbookViewId="0">
      <pane xSplit="1" ySplit="1" topLeftCell="B1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6" x14ac:dyDescent="0.2"/>
  <cols>
    <col min="1" max="1" width="6" bestFit="1" customWidth="1"/>
    <col min="2" max="2" width="22.6640625" bestFit="1" customWidth="1"/>
    <col min="3" max="3" width="14.5" bestFit="1" customWidth="1"/>
    <col min="4" max="4" width="19" bestFit="1" customWidth="1"/>
    <col min="5" max="5" width="19.83203125" bestFit="1" customWidth="1"/>
    <col min="6" max="6" width="9.5" bestFit="1" customWidth="1"/>
    <col min="7" max="7" width="22" bestFit="1" customWidth="1"/>
    <col min="8" max="8" width="14.5" bestFit="1" customWidth="1"/>
    <col min="9" max="9" width="18.6640625" bestFit="1" customWidth="1"/>
    <col min="10" max="10" width="27.1640625" bestFit="1" customWidth="1"/>
    <col min="11" max="11" width="28.5" bestFit="1" customWidth="1"/>
    <col min="12" max="12" width="14.5" bestFit="1" customWidth="1"/>
    <col min="13" max="13" width="14.33203125" bestFit="1" customWidth="1"/>
    <col min="14" max="14" width="19.83203125" bestFit="1" customWidth="1"/>
    <col min="15" max="15" width="29.83203125" bestFit="1" customWidth="1"/>
    <col min="16" max="16" width="26" bestFit="1" customWidth="1"/>
    <col min="17" max="17" width="14.33203125" bestFit="1" customWidth="1"/>
    <col min="18" max="18" width="14.5" bestFit="1" customWidth="1"/>
    <col min="19" max="19" width="23.6640625" bestFit="1" customWidth="1"/>
    <col min="21" max="21" width="6" bestFit="1" customWidth="1"/>
    <col min="22" max="22" width="10" bestFit="1" customWidth="1"/>
    <col min="23" max="23" width="12.33203125" bestFit="1" customWidth="1"/>
  </cols>
  <sheetData>
    <row r="1" spans="1:23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1" t="s">
        <v>7</v>
      </c>
      <c r="I1" s="6" t="s">
        <v>8</v>
      </c>
      <c r="J1" s="6" t="s">
        <v>9</v>
      </c>
      <c r="K1" s="6" t="s">
        <v>10</v>
      </c>
      <c r="L1" s="1" t="s">
        <v>7</v>
      </c>
      <c r="M1" s="1" t="s">
        <v>11</v>
      </c>
      <c r="N1" s="6" t="s">
        <v>12</v>
      </c>
      <c r="O1" s="5" t="s">
        <v>13</v>
      </c>
      <c r="P1" s="6" t="s">
        <v>14</v>
      </c>
      <c r="Q1" s="1" t="s">
        <v>11</v>
      </c>
      <c r="R1" s="1" t="s">
        <v>7</v>
      </c>
      <c r="S1" s="6" t="s">
        <v>15</v>
      </c>
      <c r="T1" s="1"/>
      <c r="U1" s="1"/>
      <c r="V1" s="1"/>
      <c r="W1" s="1"/>
    </row>
    <row r="2" spans="1:23" x14ac:dyDescent="0.2">
      <c r="A2" s="7" t="s">
        <v>16</v>
      </c>
      <c r="B2" s="7" t="s">
        <v>17</v>
      </c>
      <c r="C2" s="8">
        <v>12</v>
      </c>
      <c r="D2" s="9">
        <v>24000</v>
      </c>
      <c r="E2" s="10">
        <f>D2/1000</f>
        <v>24</v>
      </c>
      <c r="F2" s="11">
        <f t="shared" ref="F2:F61" si="0">E2/SUMIF(A:A,A2,E:E)</f>
        <v>3.5030819823357089E-2</v>
      </c>
      <c r="G2" s="12">
        <f t="shared" ref="G2:G61" si="1">F2*VLOOKUP(A2,$U$10:$W$11,3,FALSE)</f>
        <v>2.6273114867517817</v>
      </c>
      <c r="H2" s="7" t="b">
        <f t="shared" ref="H2:H61" si="2">IF(G2/VLOOKUP($A2,$U$10:$W$11,3,FALSE)&lt;=$V$19,TRUE,FALSE)</f>
        <v>1</v>
      </c>
      <c r="I2" s="12">
        <f t="shared" ref="I2:I61" si="3">MAX(G2-VLOOKUP(A2,$U$10:$W$11,3,FALSE)*$V$19,0)</f>
        <v>0</v>
      </c>
      <c r="J2" s="12">
        <f t="shared" ref="J2:J61" si="4">IF(I2=0,G2/SUMIFS(G:G,A:A,A2,I:I,0)*SUMIF(A:A,A2,I:I),0)</f>
        <v>0.1944971750250562</v>
      </c>
      <c r="K2" s="12">
        <f>SUM(G2,-I2,J2)</f>
        <v>2.8218086617768381</v>
      </c>
      <c r="L2" s="7" t="b">
        <f t="shared" ref="L2:L61" si="5">IF(K2/VLOOKUP($A2,$U$10:$W$11,3,FALSE)&lt;=$V$19,TRUE,FALSE)</f>
        <v>1</v>
      </c>
      <c r="M2" s="7" t="b">
        <f t="shared" ref="M2:M61" si="6">IF(SUMIF(B:B,B2,K:K)&gt;=$V$18,TRUE,FALSE)</f>
        <v>1</v>
      </c>
      <c r="N2" s="12">
        <f t="shared" ref="N2:N61" si="7">IF(NOT(M2),$V$18*(K2/SUMIF(B:B,B2,K:K)),0)</f>
        <v>0</v>
      </c>
      <c r="O2" s="11">
        <f t="shared" ref="O2:O61" si="8">IF(AND(I2=0,N2=0),K2/SUMIFS(K:K,A:A,A2,I:I,0,N:N,0),0)</f>
        <v>4.8243533356383025E-2</v>
      </c>
      <c r="P2" s="12">
        <f t="shared" ref="P2:P61" si="9">IF(AND(I2=0,N2=0),(VLOOKUP(A2,$U$10:$W$11,3,FALSE)-SUMIF(A:A,A2,N:N)-SUMIFS(K:K,A:A,A2,I:I,"&gt;0"))*O2,IF(N2&gt;0,N2,K2))</f>
        <v>2.7981249346702155</v>
      </c>
      <c r="Q2" s="7" t="b">
        <f t="shared" ref="Q2:Q61" si="10">IF(SUMIF(B:B,B2,P:P)&gt;=$V$18,TRUE,FALSE)</f>
        <v>1</v>
      </c>
      <c r="R2" s="7" t="b">
        <f t="shared" ref="R2:R61" si="11">IF(P2/VLOOKUP($A2,$U$10:$W$11,3,FALSE)&lt;=$V$19,TRUE,FALSE)</f>
        <v>1</v>
      </c>
      <c r="S2" s="7" t="b">
        <f>IF((ROUND(SUMIFS('calcs - min first'!P:P,'calcs - min first'!B:B,'calcs - max first'!B2,'calcs - min first'!A:A,'calcs - max first'!A2),7)-ROUND(P2,7))=0,TRUE,FALSE)</f>
        <v>1</v>
      </c>
      <c r="T2" s="7"/>
      <c r="U2" s="21" t="s">
        <v>56</v>
      </c>
      <c r="V2" s="21"/>
      <c r="W2" s="21"/>
    </row>
    <row r="3" spans="1:23" x14ac:dyDescent="0.2">
      <c r="A3" s="7" t="s">
        <v>16</v>
      </c>
      <c r="B3" s="7" t="s">
        <v>18</v>
      </c>
      <c r="C3" s="8">
        <v>3</v>
      </c>
      <c r="D3" s="9">
        <v>6000</v>
      </c>
      <c r="E3" s="10">
        <f t="shared" ref="E3:E61" si="12">D3/1000</f>
        <v>6</v>
      </c>
      <c r="F3" s="11">
        <f t="shared" si="0"/>
        <v>8.7577049558392722E-3</v>
      </c>
      <c r="G3" s="12">
        <f t="shared" si="1"/>
        <v>0.65682787168794543</v>
      </c>
      <c r="H3" s="7" t="b">
        <f t="shared" si="2"/>
        <v>1</v>
      </c>
      <c r="I3" s="12">
        <f t="shared" si="3"/>
        <v>0</v>
      </c>
      <c r="J3" s="12">
        <f t="shared" si="4"/>
        <v>4.862429375626405E-2</v>
      </c>
      <c r="K3" s="12">
        <f t="shared" ref="K3:K61" si="13">SUM(G3,-I3,J3)</f>
        <v>0.70545216544420952</v>
      </c>
      <c r="L3" s="7" t="b">
        <f t="shared" si="5"/>
        <v>1</v>
      </c>
      <c r="M3" s="7" t="b">
        <f t="shared" si="6"/>
        <v>1</v>
      </c>
      <c r="N3" s="12">
        <f t="shared" si="7"/>
        <v>0</v>
      </c>
      <c r="O3" s="11">
        <f t="shared" si="8"/>
        <v>1.2060883339095756E-2</v>
      </c>
      <c r="P3" s="12">
        <f t="shared" si="9"/>
        <v>0.69953123366755388</v>
      </c>
      <c r="Q3" s="7" t="b">
        <f t="shared" si="10"/>
        <v>1</v>
      </c>
      <c r="R3" s="7" t="b">
        <f t="shared" si="11"/>
        <v>1</v>
      </c>
      <c r="S3" s="7" t="b">
        <f>IF((ROUND(SUMIFS('calcs - min first'!P:P,'calcs - min first'!B:B,'calcs - max first'!B3,'calcs - min first'!A:A,'calcs - max first'!A3),7)-ROUND(P3,7))=0,TRUE,FALSE)</f>
        <v>1</v>
      </c>
      <c r="T3" s="7"/>
      <c r="U3" s="1" t="s">
        <v>0</v>
      </c>
      <c r="V3" s="13" t="s">
        <v>57</v>
      </c>
      <c r="W3" s="13" t="s">
        <v>58</v>
      </c>
    </row>
    <row r="4" spans="1:23" x14ac:dyDescent="0.2">
      <c r="A4" s="7" t="s">
        <v>16</v>
      </c>
      <c r="B4" s="7" t="s">
        <v>19</v>
      </c>
      <c r="C4" s="8">
        <v>2</v>
      </c>
      <c r="D4" s="9">
        <v>2992</v>
      </c>
      <c r="E4" s="10">
        <f t="shared" si="12"/>
        <v>2.992</v>
      </c>
      <c r="F4" s="11">
        <f t="shared" si="0"/>
        <v>4.3671755379785168E-3</v>
      </c>
      <c r="G4" s="12">
        <f t="shared" si="1"/>
        <v>0.32753816534838875</v>
      </c>
      <c r="H4" s="7" t="b">
        <f t="shared" si="2"/>
        <v>1</v>
      </c>
      <c r="I4" s="12">
        <f t="shared" si="3"/>
        <v>0</v>
      </c>
      <c r="J4" s="12">
        <f t="shared" si="4"/>
        <v>2.4247314486457002E-2</v>
      </c>
      <c r="K4" s="12">
        <f t="shared" si="13"/>
        <v>0.35178547983484576</v>
      </c>
      <c r="L4" s="7" t="b">
        <f t="shared" si="5"/>
        <v>1</v>
      </c>
      <c r="M4" s="7" t="b">
        <f t="shared" si="6"/>
        <v>1</v>
      </c>
      <c r="N4" s="12">
        <f t="shared" si="7"/>
        <v>0</v>
      </c>
      <c r="O4" s="11">
        <f t="shared" si="8"/>
        <v>6.0143604917624162E-3</v>
      </c>
      <c r="P4" s="12">
        <f t="shared" si="9"/>
        <v>0.34883290852222015</v>
      </c>
      <c r="Q4" s="7" t="b">
        <f t="shared" si="10"/>
        <v>1</v>
      </c>
      <c r="R4" s="7" t="b">
        <f t="shared" si="11"/>
        <v>1</v>
      </c>
      <c r="S4" s="7" t="b">
        <f>IF((ROUND(SUMIFS('calcs - min first'!P:P,'calcs - min first'!B:B,'calcs - max first'!B4,'calcs - min first'!A:A,'calcs - max first'!A4),7)-ROUND(P4,7))=0,TRUE,FALSE)</f>
        <v>1</v>
      </c>
      <c r="T4" s="7"/>
      <c r="U4" s="1" t="s">
        <v>16</v>
      </c>
      <c r="V4" s="8">
        <f>SUMIF(A:A,U4,C:C)</f>
        <v>351</v>
      </c>
      <c r="W4" s="14">
        <f>SUMIF(A:A,U4,E:E)</f>
        <v>685.1110000000001</v>
      </c>
    </row>
    <row r="5" spans="1:23" x14ac:dyDescent="0.2">
      <c r="A5" s="7" t="s">
        <v>16</v>
      </c>
      <c r="B5" s="7" t="s">
        <v>20</v>
      </c>
      <c r="C5" s="8">
        <v>6</v>
      </c>
      <c r="D5" s="9">
        <v>8134</v>
      </c>
      <c r="E5" s="10">
        <f t="shared" si="12"/>
        <v>8.1340000000000003</v>
      </c>
      <c r="F5" s="11">
        <f t="shared" si="0"/>
        <v>1.1872528685132772E-2</v>
      </c>
      <c r="G5" s="12">
        <f t="shared" si="1"/>
        <v>0.89043965138495784</v>
      </c>
      <c r="H5" s="7" t="b">
        <f t="shared" si="2"/>
        <v>1</v>
      </c>
      <c r="I5" s="12">
        <f t="shared" si="3"/>
        <v>0</v>
      </c>
      <c r="J5" s="12">
        <f t="shared" si="4"/>
        <v>6.5918334235575277E-2</v>
      </c>
      <c r="K5" s="12">
        <f t="shared" si="13"/>
        <v>0.95635798562053309</v>
      </c>
      <c r="L5" s="7" t="b">
        <f t="shared" si="5"/>
        <v>1</v>
      </c>
      <c r="M5" s="7" t="b">
        <f t="shared" si="6"/>
        <v>1</v>
      </c>
      <c r="N5" s="12">
        <f t="shared" si="7"/>
        <v>0</v>
      </c>
      <c r="O5" s="11">
        <f t="shared" si="8"/>
        <v>1.6350537513367475E-2</v>
      </c>
      <c r="P5" s="12">
        <f t="shared" si="9"/>
        <v>0.94833117577531356</v>
      </c>
      <c r="Q5" s="7" t="b">
        <f t="shared" si="10"/>
        <v>1</v>
      </c>
      <c r="R5" s="7" t="b">
        <f t="shared" si="11"/>
        <v>1</v>
      </c>
      <c r="S5" s="7" t="b">
        <f>IF((ROUND(SUMIFS('calcs - min first'!P:P,'calcs - min first'!B:B,'calcs - max first'!B5,'calcs - min first'!A:A,'calcs - max first'!A5),7)-ROUND(P5,7))=0,TRUE,FALSE)</f>
        <v>1</v>
      </c>
      <c r="T5" s="7"/>
      <c r="U5" s="1" t="s">
        <v>47</v>
      </c>
      <c r="V5" s="8">
        <f>SUMIF(A:A,U5,C:C)</f>
        <v>303</v>
      </c>
      <c r="W5" s="14">
        <f>SUMIF(A:A,$U5,E:E)</f>
        <v>602.69600000000003</v>
      </c>
    </row>
    <row r="6" spans="1:23" x14ac:dyDescent="0.2">
      <c r="A6" s="7" t="s">
        <v>16</v>
      </c>
      <c r="B6" s="7" t="s">
        <v>21</v>
      </c>
      <c r="C6" s="8">
        <v>15</v>
      </c>
      <c r="D6" s="9">
        <v>29000</v>
      </c>
      <c r="E6" s="10">
        <f t="shared" si="12"/>
        <v>29</v>
      </c>
      <c r="F6" s="11">
        <f t="shared" si="0"/>
        <v>4.2328907286556479E-2</v>
      </c>
      <c r="G6" s="12">
        <f t="shared" si="1"/>
        <v>3.1746680464917358</v>
      </c>
      <c r="H6" s="7" t="b">
        <f t="shared" si="2"/>
        <v>1</v>
      </c>
      <c r="I6" s="12">
        <f t="shared" si="3"/>
        <v>0</v>
      </c>
      <c r="J6" s="12">
        <f t="shared" si="4"/>
        <v>0.23501741982194285</v>
      </c>
      <c r="K6" s="12">
        <f t="shared" si="13"/>
        <v>3.4096854663136789</v>
      </c>
      <c r="L6" s="7" t="b">
        <f t="shared" si="5"/>
        <v>1</v>
      </c>
      <c r="M6" s="7" t="b">
        <f t="shared" si="6"/>
        <v>1</v>
      </c>
      <c r="N6" s="12">
        <f t="shared" si="7"/>
        <v>0</v>
      </c>
      <c r="O6" s="11">
        <f t="shared" si="8"/>
        <v>5.8294269472296149E-2</v>
      </c>
      <c r="P6" s="12">
        <f t="shared" si="9"/>
        <v>3.3810676293931765</v>
      </c>
      <c r="Q6" s="7" t="b">
        <f t="shared" si="10"/>
        <v>1</v>
      </c>
      <c r="R6" s="7" t="b">
        <f t="shared" si="11"/>
        <v>1</v>
      </c>
      <c r="S6" s="7" t="b">
        <f>IF((ROUND(SUMIFS('calcs - min first'!P:P,'calcs - min first'!B:B,'calcs - max first'!B6,'calcs - min first'!A:A,'calcs - max first'!A6),7)-ROUND(P6,7))=0,TRUE,FALSE)</f>
        <v>1</v>
      </c>
      <c r="T6" s="7"/>
      <c r="U6" s="1" t="s">
        <v>59</v>
      </c>
      <c r="V6" s="8">
        <f>SUM(V4:V5)</f>
        <v>654</v>
      </c>
      <c r="W6" s="14">
        <f>SUM(W4:W5)</f>
        <v>1287.8070000000002</v>
      </c>
    </row>
    <row r="7" spans="1:23" x14ac:dyDescent="0.2">
      <c r="A7" s="7" t="s">
        <v>16</v>
      </c>
      <c r="B7" s="7" t="s">
        <v>22</v>
      </c>
      <c r="C7" s="8">
        <v>2</v>
      </c>
      <c r="D7" s="9">
        <v>3000</v>
      </c>
      <c r="E7" s="10">
        <f t="shared" si="12"/>
        <v>3</v>
      </c>
      <c r="F7" s="11">
        <f t="shared" si="0"/>
        <v>4.3788524779196361E-3</v>
      </c>
      <c r="G7" s="12">
        <f t="shared" si="1"/>
        <v>0.32841393584397272</v>
      </c>
      <c r="H7" s="7" t="b">
        <f t="shared" si="2"/>
        <v>1</v>
      </c>
      <c r="I7" s="12">
        <f t="shared" si="3"/>
        <v>0</v>
      </c>
      <c r="J7" s="12">
        <f t="shared" si="4"/>
        <v>2.4312146878132025E-2</v>
      </c>
      <c r="K7" s="12">
        <f t="shared" si="13"/>
        <v>0.35272608272210476</v>
      </c>
      <c r="L7" s="7" t="b">
        <f t="shared" si="5"/>
        <v>1</v>
      </c>
      <c r="M7" s="7" t="b">
        <f t="shared" si="6"/>
        <v>1</v>
      </c>
      <c r="N7" s="12">
        <f t="shared" si="7"/>
        <v>0</v>
      </c>
      <c r="O7" s="11">
        <f t="shared" si="8"/>
        <v>6.0304416695478782E-3</v>
      </c>
      <c r="P7" s="12">
        <f t="shared" si="9"/>
        <v>0.34976561683377694</v>
      </c>
      <c r="Q7" s="7" t="b">
        <f t="shared" si="10"/>
        <v>1</v>
      </c>
      <c r="R7" s="7" t="b">
        <f t="shared" si="11"/>
        <v>1</v>
      </c>
      <c r="S7" s="7" t="b">
        <f>IF((ROUND(SUMIFS('calcs - min first'!P:P,'calcs - min first'!B:B,'calcs - max first'!B7,'calcs - min first'!A:A,'calcs - max first'!A7),7)-ROUND(P7,7))=0,TRUE,FALSE)</f>
        <v>1</v>
      </c>
      <c r="T7" s="7"/>
      <c r="U7" s="7"/>
      <c r="V7" s="7"/>
      <c r="W7" s="7"/>
    </row>
    <row r="8" spans="1:23" x14ac:dyDescent="0.2">
      <c r="A8" s="7" t="s">
        <v>16</v>
      </c>
      <c r="B8" s="7" t="s">
        <v>23</v>
      </c>
      <c r="C8" s="8">
        <v>4</v>
      </c>
      <c r="D8" s="9">
        <v>8000</v>
      </c>
      <c r="E8" s="10">
        <f t="shared" si="12"/>
        <v>8</v>
      </c>
      <c r="F8" s="11">
        <f t="shared" si="0"/>
        <v>1.1676939941119029E-2</v>
      </c>
      <c r="G8" s="12">
        <f t="shared" si="1"/>
        <v>0.87577049558392717</v>
      </c>
      <c r="H8" s="7" t="b">
        <f t="shared" si="2"/>
        <v>1</v>
      </c>
      <c r="I8" s="12">
        <f t="shared" si="3"/>
        <v>0</v>
      </c>
      <c r="J8" s="12">
        <f t="shared" si="4"/>
        <v>6.4832391675018725E-2</v>
      </c>
      <c r="K8" s="12">
        <f t="shared" si="13"/>
        <v>0.94060288725894592</v>
      </c>
      <c r="L8" s="7" t="b">
        <f t="shared" si="5"/>
        <v>1</v>
      </c>
      <c r="M8" s="7" t="b">
        <f t="shared" si="6"/>
        <v>1</v>
      </c>
      <c r="N8" s="12">
        <f t="shared" si="7"/>
        <v>0</v>
      </c>
      <c r="O8" s="11">
        <f t="shared" si="8"/>
        <v>1.6081177785461007E-2</v>
      </c>
      <c r="P8" s="12">
        <f t="shared" si="9"/>
        <v>0.93270831155673839</v>
      </c>
      <c r="Q8" s="7" t="b">
        <f t="shared" si="10"/>
        <v>1</v>
      </c>
      <c r="R8" s="7" t="b">
        <f t="shared" si="11"/>
        <v>1</v>
      </c>
      <c r="S8" s="7" t="b">
        <f>IF((ROUND(SUMIFS('calcs - min first'!P:P,'calcs - min first'!B:B,'calcs - max first'!B8,'calcs - min first'!A:A,'calcs - max first'!A8),7)-ROUND(P8,7))=0,TRUE,FALSE)</f>
        <v>1</v>
      </c>
      <c r="T8" s="7"/>
      <c r="U8" s="21" t="s">
        <v>60</v>
      </c>
      <c r="V8" s="21"/>
      <c r="W8" s="21"/>
    </row>
    <row r="9" spans="1:23" x14ac:dyDescent="0.2">
      <c r="A9" s="7" t="s">
        <v>16</v>
      </c>
      <c r="B9" s="7" t="s">
        <v>24</v>
      </c>
      <c r="C9" s="8">
        <v>8</v>
      </c>
      <c r="D9" s="9">
        <v>16000</v>
      </c>
      <c r="E9" s="10">
        <f t="shared" si="12"/>
        <v>16</v>
      </c>
      <c r="F9" s="11">
        <f t="shared" si="0"/>
        <v>2.3353879882238058E-2</v>
      </c>
      <c r="G9" s="12">
        <f t="shared" si="1"/>
        <v>1.7515409911678543</v>
      </c>
      <c r="H9" s="7" t="b">
        <f t="shared" si="2"/>
        <v>1</v>
      </c>
      <c r="I9" s="12">
        <f t="shared" si="3"/>
        <v>0</v>
      </c>
      <c r="J9" s="12">
        <f t="shared" si="4"/>
        <v>0.12966478335003745</v>
      </c>
      <c r="K9" s="12">
        <f t="shared" si="13"/>
        <v>1.8812057745178918</v>
      </c>
      <c r="L9" s="7" t="b">
        <f t="shared" si="5"/>
        <v>1</v>
      </c>
      <c r="M9" s="7" t="b">
        <f t="shared" si="6"/>
        <v>1</v>
      </c>
      <c r="N9" s="12">
        <f t="shared" si="7"/>
        <v>0</v>
      </c>
      <c r="O9" s="11">
        <f t="shared" si="8"/>
        <v>3.2162355570922015E-2</v>
      </c>
      <c r="P9" s="12">
        <f t="shared" si="9"/>
        <v>1.8654166231134768</v>
      </c>
      <c r="Q9" s="7" t="b">
        <f t="shared" si="10"/>
        <v>1</v>
      </c>
      <c r="R9" s="7" t="b">
        <f t="shared" si="11"/>
        <v>1</v>
      </c>
      <c r="S9" s="7" t="b">
        <f>IF((ROUND(SUMIFS('calcs - min first'!P:P,'calcs - min first'!B:B,'calcs - max first'!B9,'calcs - min first'!A:A,'calcs - max first'!A9),7)-ROUND(P9,7))=0,TRUE,FALSE)</f>
        <v>1</v>
      </c>
      <c r="T9" s="7"/>
      <c r="U9" s="1" t="s">
        <v>0</v>
      </c>
      <c r="V9" s="1" t="s">
        <v>61</v>
      </c>
      <c r="W9" s="1" t="s">
        <v>58</v>
      </c>
    </row>
    <row r="10" spans="1:23" x14ac:dyDescent="0.2">
      <c r="A10" s="7" t="s">
        <v>16</v>
      </c>
      <c r="B10" s="7" t="s">
        <v>25</v>
      </c>
      <c r="C10" s="8">
        <v>8</v>
      </c>
      <c r="D10" s="9">
        <v>14900</v>
      </c>
      <c r="E10" s="10">
        <f t="shared" si="12"/>
        <v>14.9</v>
      </c>
      <c r="F10" s="11">
        <f t="shared" si="0"/>
        <v>2.174830064033419E-2</v>
      </c>
      <c r="G10" s="12">
        <f t="shared" si="1"/>
        <v>1.6311225480250642</v>
      </c>
      <c r="H10" s="7" t="b">
        <f t="shared" si="2"/>
        <v>1</v>
      </c>
      <c r="I10" s="12">
        <f t="shared" si="3"/>
        <v>0</v>
      </c>
      <c r="J10" s="12">
        <f t="shared" si="4"/>
        <v>0.12075032949472236</v>
      </c>
      <c r="K10" s="12">
        <f t="shared" si="13"/>
        <v>1.7518728775197865</v>
      </c>
      <c r="L10" s="7" t="b">
        <f t="shared" si="5"/>
        <v>1</v>
      </c>
      <c r="M10" s="7" t="b">
        <f t="shared" si="6"/>
        <v>1</v>
      </c>
      <c r="N10" s="12">
        <f t="shared" si="7"/>
        <v>0</v>
      </c>
      <c r="O10" s="11">
        <f t="shared" si="8"/>
        <v>2.9951193625421122E-2</v>
      </c>
      <c r="P10" s="12">
        <f t="shared" si="9"/>
        <v>1.737169230274425</v>
      </c>
      <c r="Q10" s="7" t="b">
        <f t="shared" si="10"/>
        <v>1</v>
      </c>
      <c r="R10" s="7" t="b">
        <f t="shared" si="11"/>
        <v>1</v>
      </c>
      <c r="S10" s="7" t="b">
        <f>IF((ROUND(SUMIFS('calcs - min first'!P:P,'calcs - min first'!B:B,'calcs - max first'!B10,'calcs - min first'!A:A,'calcs - max first'!A10),7)-ROUND(P10,7))=0,TRUE,FALSE)</f>
        <v>1</v>
      </c>
      <c r="T10" s="7"/>
      <c r="U10" s="1" t="s">
        <v>16</v>
      </c>
      <c r="V10" s="15">
        <v>0.3</v>
      </c>
      <c r="W10" s="12">
        <f>W$12*V10</f>
        <v>75</v>
      </c>
    </row>
    <row r="11" spans="1:23" x14ac:dyDescent="0.2">
      <c r="A11" s="7" t="s">
        <v>16</v>
      </c>
      <c r="B11" s="7" t="s">
        <v>26</v>
      </c>
      <c r="C11" s="8">
        <v>15</v>
      </c>
      <c r="D11" s="9">
        <v>30000</v>
      </c>
      <c r="E11" s="10">
        <f t="shared" si="12"/>
        <v>30</v>
      </c>
      <c r="F11" s="11">
        <f t="shared" si="0"/>
        <v>4.3788524779196356E-2</v>
      </c>
      <c r="G11" s="12">
        <f t="shared" si="1"/>
        <v>3.2841393584397265</v>
      </c>
      <c r="H11" s="7" t="b">
        <f t="shared" si="2"/>
        <v>1</v>
      </c>
      <c r="I11" s="12">
        <f t="shared" si="3"/>
        <v>0</v>
      </c>
      <c r="J11" s="12">
        <f t="shared" si="4"/>
        <v>0.24312146878132021</v>
      </c>
      <c r="K11" s="12">
        <f t="shared" si="13"/>
        <v>3.5272608272210468</v>
      </c>
      <c r="L11" s="7" t="b">
        <f t="shared" si="5"/>
        <v>1</v>
      </c>
      <c r="M11" s="7" t="b">
        <f t="shared" si="6"/>
        <v>1</v>
      </c>
      <c r="N11" s="12">
        <f t="shared" si="7"/>
        <v>0</v>
      </c>
      <c r="O11" s="11">
        <f t="shared" si="8"/>
        <v>6.0304416695478771E-2</v>
      </c>
      <c r="P11" s="12">
        <f t="shared" si="9"/>
        <v>3.4976561683377687</v>
      </c>
      <c r="Q11" s="7" t="b">
        <f t="shared" si="10"/>
        <v>1</v>
      </c>
      <c r="R11" s="7" t="b">
        <f t="shared" si="11"/>
        <v>1</v>
      </c>
      <c r="S11" s="7" t="b">
        <f>IF((ROUND(SUMIFS('calcs - min first'!P:P,'calcs - min first'!B:B,'calcs - max first'!B11,'calcs - min first'!A:A,'calcs - max first'!A11),7)-ROUND(P11,7))=0,TRUE,FALSE)</f>
        <v>1</v>
      </c>
      <c r="T11" s="7"/>
      <c r="U11" s="1" t="s">
        <v>47</v>
      </c>
      <c r="V11" s="15">
        <v>0.7</v>
      </c>
      <c r="W11" s="12">
        <f>W$12*V11</f>
        <v>175</v>
      </c>
    </row>
    <row r="12" spans="1:23" x14ac:dyDescent="0.2">
      <c r="A12" s="7" t="s">
        <v>16</v>
      </c>
      <c r="B12" s="7" t="s">
        <v>27</v>
      </c>
      <c r="C12" s="8">
        <v>17</v>
      </c>
      <c r="D12" s="9">
        <v>34000</v>
      </c>
      <c r="E12" s="10">
        <f t="shared" si="12"/>
        <v>34</v>
      </c>
      <c r="F12" s="11">
        <f t="shared" si="0"/>
        <v>4.9626994749755869E-2</v>
      </c>
      <c r="G12" s="12">
        <f t="shared" si="1"/>
        <v>3.7220246062316904</v>
      </c>
      <c r="H12" s="7" t="b">
        <f t="shared" si="2"/>
        <v>1</v>
      </c>
      <c r="I12" s="12">
        <f t="shared" si="3"/>
        <v>0</v>
      </c>
      <c r="J12" s="12">
        <f t="shared" si="4"/>
        <v>0.27553766461882956</v>
      </c>
      <c r="K12" s="12">
        <f t="shared" si="13"/>
        <v>3.9975622708505201</v>
      </c>
      <c r="L12" s="7" t="b">
        <f t="shared" si="5"/>
        <v>1</v>
      </c>
      <c r="M12" s="7" t="b">
        <f t="shared" si="6"/>
        <v>1</v>
      </c>
      <c r="N12" s="12">
        <f t="shared" si="7"/>
        <v>0</v>
      </c>
      <c r="O12" s="11">
        <f t="shared" si="8"/>
        <v>6.8345005588209273E-2</v>
      </c>
      <c r="P12" s="12">
        <f t="shared" si="9"/>
        <v>3.964010324116138</v>
      </c>
      <c r="Q12" s="7" t="b">
        <f t="shared" si="10"/>
        <v>1</v>
      </c>
      <c r="R12" s="7" t="b">
        <f t="shared" si="11"/>
        <v>1</v>
      </c>
      <c r="S12" s="7" t="b">
        <f>IF((ROUND(SUMIFS('calcs - min first'!P:P,'calcs - min first'!B:B,'calcs - max first'!B12,'calcs - min first'!A:A,'calcs - max first'!A12),7)-ROUND(P12,7))=0,TRUE,FALSE)</f>
        <v>1</v>
      </c>
      <c r="T12" s="7"/>
      <c r="U12" s="1" t="s">
        <v>59</v>
      </c>
      <c r="V12" s="15">
        <f>SUM(V10:V11)</f>
        <v>1</v>
      </c>
      <c r="W12" s="12">
        <v>250</v>
      </c>
    </row>
    <row r="13" spans="1:23" x14ac:dyDescent="0.2">
      <c r="A13" s="7" t="s">
        <v>16</v>
      </c>
      <c r="B13" s="7" t="s">
        <v>28</v>
      </c>
      <c r="C13" s="8">
        <v>16</v>
      </c>
      <c r="D13" s="9">
        <v>32000</v>
      </c>
      <c r="E13" s="10">
        <f t="shared" si="12"/>
        <v>32</v>
      </c>
      <c r="F13" s="11">
        <f t="shared" si="0"/>
        <v>4.6707759764476116E-2</v>
      </c>
      <c r="G13" s="12">
        <f t="shared" si="1"/>
        <v>3.5030819823357087</v>
      </c>
      <c r="H13" s="7" t="b">
        <f t="shared" si="2"/>
        <v>1</v>
      </c>
      <c r="I13" s="12">
        <f t="shared" si="3"/>
        <v>0</v>
      </c>
      <c r="J13" s="12">
        <f t="shared" si="4"/>
        <v>0.2593295667000749</v>
      </c>
      <c r="K13" s="12">
        <f t="shared" si="13"/>
        <v>3.7624115490357837</v>
      </c>
      <c r="L13" s="7" t="b">
        <f t="shared" si="5"/>
        <v>1</v>
      </c>
      <c r="M13" s="7" t="b">
        <f t="shared" si="6"/>
        <v>1</v>
      </c>
      <c r="N13" s="12">
        <f t="shared" si="7"/>
        <v>0</v>
      </c>
      <c r="O13" s="11">
        <f t="shared" si="8"/>
        <v>6.4324711141844029E-2</v>
      </c>
      <c r="P13" s="12">
        <f t="shared" si="9"/>
        <v>3.7308332462269536</v>
      </c>
      <c r="Q13" s="7" t="b">
        <f t="shared" si="10"/>
        <v>1</v>
      </c>
      <c r="R13" s="7" t="b">
        <f t="shared" si="11"/>
        <v>1</v>
      </c>
      <c r="S13" s="7" t="b">
        <f>IF((ROUND(SUMIFS('calcs - min first'!P:P,'calcs - min first'!B:B,'calcs - max first'!B13,'calcs - min first'!A:A,'calcs - max first'!A13),7)-ROUND(P13,7))=0,TRUE,FALSE)</f>
        <v>1</v>
      </c>
      <c r="T13" s="7"/>
      <c r="U13" s="7"/>
      <c r="V13" s="7"/>
      <c r="W13" s="7"/>
    </row>
    <row r="14" spans="1:23" x14ac:dyDescent="0.2">
      <c r="A14" s="7" t="s">
        <v>16</v>
      </c>
      <c r="B14" s="7" t="s">
        <v>29</v>
      </c>
      <c r="C14" s="8">
        <v>2</v>
      </c>
      <c r="D14" s="9">
        <v>3950</v>
      </c>
      <c r="E14" s="10">
        <f t="shared" si="12"/>
        <v>3.95</v>
      </c>
      <c r="F14" s="11">
        <f t="shared" si="0"/>
        <v>5.7654890959275206E-3</v>
      </c>
      <c r="G14" s="12">
        <f t="shared" si="1"/>
        <v>0.43241168219456405</v>
      </c>
      <c r="H14" s="7" t="b">
        <f t="shared" si="2"/>
        <v>1</v>
      </c>
      <c r="I14" s="12">
        <f t="shared" si="3"/>
        <v>0</v>
      </c>
      <c r="J14" s="12">
        <f t="shared" si="4"/>
        <v>3.2010993389540499E-2</v>
      </c>
      <c r="K14" s="12">
        <f t="shared" si="13"/>
        <v>0.46442267558410455</v>
      </c>
      <c r="L14" s="7" t="b">
        <f t="shared" si="5"/>
        <v>1</v>
      </c>
      <c r="M14" s="7" t="b">
        <f t="shared" si="6"/>
        <v>0</v>
      </c>
      <c r="N14" s="12">
        <f t="shared" si="7"/>
        <v>0.5</v>
      </c>
      <c r="O14" s="11">
        <f t="shared" si="8"/>
        <v>0</v>
      </c>
      <c r="P14" s="12">
        <f t="shared" si="9"/>
        <v>0.5</v>
      </c>
      <c r="Q14" s="7" t="b">
        <f t="shared" si="10"/>
        <v>1</v>
      </c>
      <c r="R14" s="7" t="b">
        <f t="shared" si="11"/>
        <v>1</v>
      </c>
      <c r="S14" s="7" t="b">
        <f>IF((ROUND(SUMIFS('calcs - min first'!P:P,'calcs - min first'!B:B,'calcs - max first'!B14,'calcs - min first'!A:A,'calcs - max first'!A14),7)-ROUND(P14,7))=0,TRUE,FALSE)</f>
        <v>1</v>
      </c>
      <c r="T14" s="7"/>
      <c r="U14" s="1" t="s">
        <v>0</v>
      </c>
      <c r="V14" s="13" t="s">
        <v>62</v>
      </c>
      <c r="W14" s="7"/>
    </row>
    <row r="15" spans="1:23" x14ac:dyDescent="0.2">
      <c r="A15" s="7" t="s">
        <v>16</v>
      </c>
      <c r="B15" s="7" t="s">
        <v>30</v>
      </c>
      <c r="C15" s="8">
        <v>3</v>
      </c>
      <c r="D15" s="9">
        <v>6000</v>
      </c>
      <c r="E15" s="10">
        <f t="shared" si="12"/>
        <v>6</v>
      </c>
      <c r="F15" s="11">
        <f t="shared" si="0"/>
        <v>8.7577049558392722E-3</v>
      </c>
      <c r="G15" s="12">
        <f t="shared" si="1"/>
        <v>0.65682787168794543</v>
      </c>
      <c r="H15" s="7" t="b">
        <f t="shared" si="2"/>
        <v>1</v>
      </c>
      <c r="I15" s="12">
        <f t="shared" si="3"/>
        <v>0</v>
      </c>
      <c r="J15" s="12">
        <f t="shared" si="4"/>
        <v>4.862429375626405E-2</v>
      </c>
      <c r="K15" s="12">
        <f t="shared" si="13"/>
        <v>0.70545216544420952</v>
      </c>
      <c r="L15" s="7" t="b">
        <f t="shared" si="5"/>
        <v>1</v>
      </c>
      <c r="M15" s="7" t="b">
        <f t="shared" si="6"/>
        <v>1</v>
      </c>
      <c r="N15" s="12">
        <f t="shared" si="7"/>
        <v>0</v>
      </c>
      <c r="O15" s="11">
        <f t="shared" si="8"/>
        <v>1.2060883339095756E-2</v>
      </c>
      <c r="P15" s="12">
        <f t="shared" si="9"/>
        <v>0.69953123366755388</v>
      </c>
      <c r="Q15" s="7" t="b">
        <f t="shared" si="10"/>
        <v>1</v>
      </c>
      <c r="R15" s="7" t="b">
        <f t="shared" si="11"/>
        <v>1</v>
      </c>
      <c r="S15" s="7" t="b">
        <f>IF((ROUND(SUMIFS('calcs - min first'!P:P,'calcs - min first'!B:B,'calcs - max first'!B15,'calcs - min first'!A:A,'calcs - max first'!A15),7)-ROUND(P15,7))=0,TRUE,FALSE)</f>
        <v>1</v>
      </c>
      <c r="T15" s="7"/>
      <c r="U15" s="1" t="s">
        <v>16</v>
      </c>
      <c r="V15" s="12">
        <f>SUMIF(A:A,$U15,P:P)</f>
        <v>75</v>
      </c>
      <c r="W15" s="7"/>
    </row>
    <row r="16" spans="1:23" x14ac:dyDescent="0.2">
      <c r="A16" s="7" t="s">
        <v>16</v>
      </c>
      <c r="B16" s="7" t="s">
        <v>31</v>
      </c>
      <c r="C16" s="8">
        <v>1</v>
      </c>
      <c r="D16" s="9">
        <v>925</v>
      </c>
      <c r="E16" s="10">
        <f t="shared" si="12"/>
        <v>0.92500000000000004</v>
      </c>
      <c r="F16" s="11">
        <f t="shared" si="0"/>
        <v>1.3501461806918877E-3</v>
      </c>
      <c r="G16" s="12">
        <f t="shared" si="1"/>
        <v>0.10126096355189157</v>
      </c>
      <c r="H16" s="7" t="b">
        <f t="shared" si="2"/>
        <v>1</v>
      </c>
      <c r="I16" s="12">
        <f t="shared" si="3"/>
        <v>0</v>
      </c>
      <c r="J16" s="12">
        <f t="shared" si="4"/>
        <v>7.4962452874240398E-3</v>
      </c>
      <c r="K16" s="12">
        <f t="shared" si="13"/>
        <v>0.10875720883931561</v>
      </c>
      <c r="L16" s="7" t="b">
        <f t="shared" si="5"/>
        <v>1</v>
      </c>
      <c r="M16" s="7" t="b">
        <f t="shared" si="6"/>
        <v>0</v>
      </c>
      <c r="N16" s="12">
        <f t="shared" si="7"/>
        <v>0.5</v>
      </c>
      <c r="O16" s="11">
        <f t="shared" si="8"/>
        <v>0</v>
      </c>
      <c r="P16" s="12">
        <f t="shared" si="9"/>
        <v>0.5</v>
      </c>
      <c r="Q16" s="7" t="b">
        <f t="shared" si="10"/>
        <v>1</v>
      </c>
      <c r="R16" s="7" t="b">
        <f t="shared" si="11"/>
        <v>1</v>
      </c>
      <c r="S16" s="7" t="b">
        <f>IF((ROUND(SUMIFS('calcs - min first'!P:P,'calcs - min first'!B:B,'calcs - max first'!B16,'calcs - min first'!A:A,'calcs - max first'!A16),7)-ROUND(P16,7))=0,TRUE,FALSE)</f>
        <v>1</v>
      </c>
      <c r="T16" s="7"/>
      <c r="U16" s="1" t="s">
        <v>47</v>
      </c>
      <c r="V16" s="12">
        <f>SUMIF(A:A,$U16,P:P)</f>
        <v>174.99999999999997</v>
      </c>
      <c r="W16" s="7"/>
    </row>
    <row r="17" spans="1:23" x14ac:dyDescent="0.2">
      <c r="A17" s="7" t="s">
        <v>16</v>
      </c>
      <c r="B17" s="7" t="s">
        <v>32</v>
      </c>
      <c r="C17" s="8">
        <v>89</v>
      </c>
      <c r="D17" s="9">
        <v>174800</v>
      </c>
      <c r="E17" s="10">
        <f t="shared" si="12"/>
        <v>174.8</v>
      </c>
      <c r="F17" s="11">
        <f t="shared" si="0"/>
        <v>0.25514113771345082</v>
      </c>
      <c r="G17" s="12">
        <f t="shared" si="1"/>
        <v>19.13558532850881</v>
      </c>
      <c r="H17" s="7" t="b">
        <f t="shared" si="2"/>
        <v>0</v>
      </c>
      <c r="I17" s="12">
        <f t="shared" si="3"/>
        <v>4.1355853285088102</v>
      </c>
      <c r="J17" s="12">
        <f t="shared" si="4"/>
        <v>0</v>
      </c>
      <c r="K17" s="12">
        <f t="shared" si="13"/>
        <v>15</v>
      </c>
      <c r="L17" s="7" t="b">
        <f t="shared" si="5"/>
        <v>1</v>
      </c>
      <c r="M17" s="7" t="b">
        <f t="shared" si="6"/>
        <v>1</v>
      </c>
      <c r="N17" s="12">
        <f t="shared" si="7"/>
        <v>0</v>
      </c>
      <c r="O17" s="11">
        <f t="shared" si="8"/>
        <v>0</v>
      </c>
      <c r="P17" s="12">
        <f t="shared" si="9"/>
        <v>15</v>
      </c>
      <c r="Q17" s="7" t="b">
        <f t="shared" si="10"/>
        <v>1</v>
      </c>
      <c r="R17" s="7" t="b">
        <f t="shared" si="11"/>
        <v>1</v>
      </c>
      <c r="S17" s="7" t="b">
        <f>IF((ROUND(SUMIFS('calcs - min first'!P:P,'calcs - min first'!B:B,'calcs - max first'!B17,'calcs - min first'!A:A,'calcs - max first'!A17),7)-ROUND(P17,7))=0,TRUE,FALSE)</f>
        <v>1</v>
      </c>
      <c r="T17" s="7"/>
      <c r="U17" s="7"/>
      <c r="V17" s="7"/>
      <c r="W17" s="7"/>
    </row>
    <row r="18" spans="1:23" x14ac:dyDescent="0.2">
      <c r="A18" s="7" t="s">
        <v>16</v>
      </c>
      <c r="B18" s="7" t="s">
        <v>33</v>
      </c>
      <c r="C18" s="8">
        <v>1</v>
      </c>
      <c r="D18" s="9">
        <v>2000</v>
      </c>
      <c r="E18" s="10">
        <f t="shared" si="12"/>
        <v>2</v>
      </c>
      <c r="F18" s="11">
        <f t="shared" si="0"/>
        <v>2.9192349852797572E-3</v>
      </c>
      <c r="G18" s="12">
        <f t="shared" si="1"/>
        <v>0.21894262389598179</v>
      </c>
      <c r="H18" s="7" t="b">
        <f t="shared" si="2"/>
        <v>1</v>
      </c>
      <c r="I18" s="12">
        <f t="shared" si="3"/>
        <v>0</v>
      </c>
      <c r="J18" s="12">
        <f t="shared" si="4"/>
        <v>1.6208097918754681E-2</v>
      </c>
      <c r="K18" s="12">
        <f t="shared" si="13"/>
        <v>0.23515072181473648</v>
      </c>
      <c r="L18" s="7" t="b">
        <f t="shared" si="5"/>
        <v>1</v>
      </c>
      <c r="M18" s="7" t="b">
        <f t="shared" si="6"/>
        <v>1</v>
      </c>
      <c r="N18" s="12">
        <f t="shared" si="7"/>
        <v>0</v>
      </c>
      <c r="O18" s="11">
        <f t="shared" si="8"/>
        <v>4.0202944463652518E-3</v>
      </c>
      <c r="P18" s="12">
        <f t="shared" si="9"/>
        <v>0.2331770778891846</v>
      </c>
      <c r="Q18" s="7" t="b">
        <f t="shared" si="10"/>
        <v>1</v>
      </c>
      <c r="R18" s="7" t="b">
        <f t="shared" si="11"/>
        <v>1</v>
      </c>
      <c r="S18" s="7" t="b">
        <f>IF((ROUND(SUMIFS('calcs - min first'!P:P,'calcs - min first'!B:B,'calcs - max first'!B18,'calcs - min first'!A:A,'calcs - max first'!A18),7)-ROUND(P18,7))=0,TRUE,FALSE)</f>
        <v>1</v>
      </c>
      <c r="T18" s="7"/>
      <c r="U18" s="1" t="s">
        <v>63</v>
      </c>
      <c r="V18" s="16">
        <v>0.5</v>
      </c>
      <c r="W18" s="7"/>
    </row>
    <row r="19" spans="1:23" x14ac:dyDescent="0.2">
      <c r="A19" s="7" t="s">
        <v>16</v>
      </c>
      <c r="B19" s="7" t="s">
        <v>34</v>
      </c>
      <c r="C19" s="8">
        <v>10</v>
      </c>
      <c r="D19" s="9">
        <v>20000</v>
      </c>
      <c r="E19" s="10">
        <f t="shared" si="12"/>
        <v>20</v>
      </c>
      <c r="F19" s="11">
        <f t="shared" si="0"/>
        <v>2.9192349852797572E-2</v>
      </c>
      <c r="G19" s="12">
        <f t="shared" si="1"/>
        <v>2.1894262389598178</v>
      </c>
      <c r="H19" s="7" t="b">
        <f t="shared" si="2"/>
        <v>1</v>
      </c>
      <c r="I19" s="12">
        <f t="shared" si="3"/>
        <v>0</v>
      </c>
      <c r="J19" s="12">
        <f t="shared" si="4"/>
        <v>0.1620809791875468</v>
      </c>
      <c r="K19" s="12">
        <f t="shared" si="13"/>
        <v>2.3515072181473644</v>
      </c>
      <c r="L19" s="7" t="b">
        <f t="shared" si="5"/>
        <v>1</v>
      </c>
      <c r="M19" s="7" t="b">
        <f t="shared" si="6"/>
        <v>1</v>
      </c>
      <c r="N19" s="12">
        <f t="shared" si="7"/>
        <v>0</v>
      </c>
      <c r="O19" s="11">
        <f t="shared" si="8"/>
        <v>4.020294446365251E-2</v>
      </c>
      <c r="P19" s="12">
        <f t="shared" si="9"/>
        <v>2.3317707788918454</v>
      </c>
      <c r="Q19" s="7" t="b">
        <f t="shared" si="10"/>
        <v>1</v>
      </c>
      <c r="R19" s="7" t="b">
        <f t="shared" si="11"/>
        <v>1</v>
      </c>
      <c r="S19" s="7" t="b">
        <f>IF((ROUND(SUMIFS('calcs - min first'!P:P,'calcs - min first'!B:B,'calcs - max first'!B19,'calcs - min first'!A:A,'calcs - max first'!A19),7)-ROUND(P19,7))=0,TRUE,FALSE)</f>
        <v>1</v>
      </c>
      <c r="T19" s="7"/>
      <c r="U19" s="1" t="s">
        <v>64</v>
      </c>
      <c r="V19" s="17">
        <v>0.2</v>
      </c>
      <c r="W19" s="7"/>
    </row>
    <row r="20" spans="1:23" x14ac:dyDescent="0.2">
      <c r="A20" s="7" t="s">
        <v>16</v>
      </c>
      <c r="B20" s="7" t="s">
        <v>35</v>
      </c>
      <c r="C20" s="8">
        <v>2</v>
      </c>
      <c r="D20" s="9">
        <v>4000</v>
      </c>
      <c r="E20" s="10">
        <f t="shared" si="12"/>
        <v>4</v>
      </c>
      <c r="F20" s="11">
        <f t="shared" si="0"/>
        <v>5.8384699705595145E-3</v>
      </c>
      <c r="G20" s="12">
        <f t="shared" si="1"/>
        <v>0.43788524779196358</v>
      </c>
      <c r="H20" s="7" t="b">
        <f t="shared" si="2"/>
        <v>1</v>
      </c>
      <c r="I20" s="12">
        <f t="shared" si="3"/>
        <v>0</v>
      </c>
      <c r="J20" s="12">
        <f t="shared" si="4"/>
        <v>3.2416195837509362E-2</v>
      </c>
      <c r="K20" s="12">
        <f t="shared" si="13"/>
        <v>0.47030144362947296</v>
      </c>
      <c r="L20" s="7" t="b">
        <f t="shared" si="5"/>
        <v>1</v>
      </c>
      <c r="M20" s="7" t="b">
        <f t="shared" si="6"/>
        <v>0</v>
      </c>
      <c r="N20" s="12">
        <f t="shared" si="7"/>
        <v>0.5</v>
      </c>
      <c r="O20" s="11">
        <f t="shared" si="8"/>
        <v>0</v>
      </c>
      <c r="P20" s="12">
        <f t="shared" si="9"/>
        <v>0.5</v>
      </c>
      <c r="Q20" s="7" t="b">
        <f t="shared" si="10"/>
        <v>1</v>
      </c>
      <c r="R20" s="7" t="b">
        <f t="shared" si="11"/>
        <v>1</v>
      </c>
      <c r="S20" s="7" t="b">
        <f>IF((ROUND(SUMIFS('calcs - min first'!P:P,'calcs - min first'!B:B,'calcs - max first'!B20,'calcs - min first'!A:A,'calcs - max first'!A20),7)-ROUND(P20,7))=0,TRUE,FALSE)</f>
        <v>1</v>
      </c>
      <c r="T20" s="7"/>
      <c r="U20" s="7"/>
      <c r="V20" s="7"/>
      <c r="W20" s="7"/>
    </row>
    <row r="21" spans="1:23" x14ac:dyDescent="0.2">
      <c r="A21" s="7" t="s">
        <v>16</v>
      </c>
      <c r="B21" s="7" t="s">
        <v>36</v>
      </c>
      <c r="C21" s="8">
        <v>21</v>
      </c>
      <c r="D21" s="9">
        <v>39500</v>
      </c>
      <c r="E21" s="10">
        <f t="shared" si="12"/>
        <v>39.5</v>
      </c>
      <c r="F21" s="11">
        <f t="shared" si="0"/>
        <v>5.7654890959275201E-2</v>
      </c>
      <c r="G21" s="12">
        <f t="shared" si="1"/>
        <v>4.3241168219456405</v>
      </c>
      <c r="H21" s="7" t="b">
        <f t="shared" si="2"/>
        <v>1</v>
      </c>
      <c r="I21" s="12">
        <f t="shared" si="3"/>
        <v>0</v>
      </c>
      <c r="J21" s="12">
        <f t="shared" si="4"/>
        <v>0.32010993389540499</v>
      </c>
      <c r="K21" s="12">
        <f t="shared" si="13"/>
        <v>4.6442267558410455</v>
      </c>
      <c r="L21" s="7" t="b">
        <f t="shared" si="5"/>
        <v>1</v>
      </c>
      <c r="M21" s="7" t="b">
        <f t="shared" si="6"/>
        <v>1</v>
      </c>
      <c r="N21" s="12">
        <f t="shared" si="7"/>
        <v>0</v>
      </c>
      <c r="O21" s="11">
        <f t="shared" si="8"/>
        <v>7.9400815315713719E-2</v>
      </c>
      <c r="P21" s="12">
        <f t="shared" si="9"/>
        <v>4.6052472883113955</v>
      </c>
      <c r="Q21" s="7" t="b">
        <f t="shared" si="10"/>
        <v>1</v>
      </c>
      <c r="R21" s="7" t="b">
        <f t="shared" si="11"/>
        <v>1</v>
      </c>
      <c r="S21" s="7" t="b">
        <f>IF((ROUND(SUMIFS('calcs - min first'!P:P,'calcs - min first'!B:B,'calcs - max first'!B21,'calcs - min first'!A:A,'calcs - max first'!A21),7)-ROUND(P21,7))=0,TRUE,FALSE)</f>
        <v>1</v>
      </c>
      <c r="T21" s="7"/>
      <c r="U21" s="7"/>
      <c r="V21" s="7"/>
      <c r="W21" s="7"/>
    </row>
    <row r="22" spans="1:23" x14ac:dyDescent="0.2">
      <c r="A22" s="7" t="s">
        <v>16</v>
      </c>
      <c r="B22" s="7" t="s">
        <v>37</v>
      </c>
      <c r="C22" s="8">
        <v>1</v>
      </c>
      <c r="D22" s="9">
        <v>2000</v>
      </c>
      <c r="E22" s="10">
        <f t="shared" si="12"/>
        <v>2</v>
      </c>
      <c r="F22" s="11">
        <f t="shared" si="0"/>
        <v>2.9192349852797572E-3</v>
      </c>
      <c r="G22" s="12">
        <f t="shared" si="1"/>
        <v>0.21894262389598179</v>
      </c>
      <c r="H22" s="7" t="b">
        <f t="shared" si="2"/>
        <v>1</v>
      </c>
      <c r="I22" s="12">
        <f t="shared" si="3"/>
        <v>0</v>
      </c>
      <c r="J22" s="12">
        <f t="shared" si="4"/>
        <v>1.6208097918754681E-2</v>
      </c>
      <c r="K22" s="12">
        <f t="shared" si="13"/>
        <v>0.23515072181473648</v>
      </c>
      <c r="L22" s="7" t="b">
        <f t="shared" si="5"/>
        <v>1</v>
      </c>
      <c r="M22" s="7" t="b">
        <f t="shared" si="6"/>
        <v>1</v>
      </c>
      <c r="N22" s="12">
        <f t="shared" si="7"/>
        <v>0</v>
      </c>
      <c r="O22" s="11">
        <f t="shared" si="8"/>
        <v>4.0202944463652518E-3</v>
      </c>
      <c r="P22" s="12">
        <f t="shared" si="9"/>
        <v>0.2331770778891846</v>
      </c>
      <c r="Q22" s="7" t="b">
        <f t="shared" si="10"/>
        <v>1</v>
      </c>
      <c r="R22" s="7" t="b">
        <f t="shared" si="11"/>
        <v>1</v>
      </c>
      <c r="S22" s="7" t="b">
        <f>IF((ROUND(SUMIFS('calcs - min first'!P:P,'calcs - min first'!B:B,'calcs - max first'!B22,'calcs - min first'!A:A,'calcs - max first'!A22),7)-ROUND(P22,7))=0,TRUE,FALSE)</f>
        <v>1</v>
      </c>
      <c r="T22" s="7"/>
      <c r="U22" s="7"/>
      <c r="V22" s="7"/>
      <c r="W22" s="7"/>
    </row>
    <row r="23" spans="1:23" x14ac:dyDescent="0.2">
      <c r="A23" s="7" t="s">
        <v>16</v>
      </c>
      <c r="B23" s="7" t="s">
        <v>38</v>
      </c>
      <c r="C23" s="8">
        <v>3</v>
      </c>
      <c r="D23" s="9">
        <v>6000</v>
      </c>
      <c r="E23" s="10">
        <f t="shared" si="12"/>
        <v>6</v>
      </c>
      <c r="F23" s="11">
        <f t="shared" si="0"/>
        <v>8.7577049558392722E-3</v>
      </c>
      <c r="G23" s="12">
        <f t="shared" si="1"/>
        <v>0.65682787168794543</v>
      </c>
      <c r="H23" s="7" t="b">
        <f t="shared" si="2"/>
        <v>1</v>
      </c>
      <c r="I23" s="12">
        <f t="shared" si="3"/>
        <v>0</v>
      </c>
      <c r="J23" s="12">
        <f t="shared" si="4"/>
        <v>4.862429375626405E-2</v>
      </c>
      <c r="K23" s="12">
        <f t="shared" si="13"/>
        <v>0.70545216544420952</v>
      </c>
      <c r="L23" s="7" t="b">
        <f t="shared" si="5"/>
        <v>1</v>
      </c>
      <c r="M23" s="7" t="b">
        <f t="shared" si="6"/>
        <v>1</v>
      </c>
      <c r="N23" s="12">
        <f t="shared" si="7"/>
        <v>0</v>
      </c>
      <c r="O23" s="11">
        <f t="shared" si="8"/>
        <v>1.2060883339095756E-2</v>
      </c>
      <c r="P23" s="12">
        <f t="shared" si="9"/>
        <v>0.69953123366755388</v>
      </c>
      <c r="Q23" s="7" t="b">
        <f t="shared" si="10"/>
        <v>1</v>
      </c>
      <c r="R23" s="7" t="b">
        <f t="shared" si="11"/>
        <v>1</v>
      </c>
      <c r="S23" s="7" t="b">
        <f>IF((ROUND(SUMIFS('calcs - min first'!P:P,'calcs - min first'!B:B,'calcs - max first'!B23,'calcs - min first'!A:A,'calcs - max first'!A23),7)-ROUND(P23,7))=0,TRUE,FALSE)</f>
        <v>1</v>
      </c>
      <c r="T23" s="7"/>
      <c r="U23" s="7"/>
      <c r="V23" s="7"/>
      <c r="W23" s="7"/>
    </row>
    <row r="24" spans="1:23" x14ac:dyDescent="0.2">
      <c r="A24" s="7" t="s">
        <v>16</v>
      </c>
      <c r="B24" s="7" t="s">
        <v>39</v>
      </c>
      <c r="C24" s="8">
        <v>9</v>
      </c>
      <c r="D24" s="9">
        <v>17500</v>
      </c>
      <c r="E24" s="10">
        <f t="shared" si="12"/>
        <v>17.5</v>
      </c>
      <c r="F24" s="11">
        <f t="shared" si="0"/>
        <v>2.5543306121197876E-2</v>
      </c>
      <c r="G24" s="12">
        <f t="shared" si="1"/>
        <v>1.9157479590898407</v>
      </c>
      <c r="H24" s="7" t="b">
        <f t="shared" si="2"/>
        <v>1</v>
      </c>
      <c r="I24" s="12">
        <f t="shared" si="3"/>
        <v>0</v>
      </c>
      <c r="J24" s="12">
        <f t="shared" si="4"/>
        <v>0.14182085678910347</v>
      </c>
      <c r="K24" s="12">
        <f t="shared" si="13"/>
        <v>2.0575688158789442</v>
      </c>
      <c r="L24" s="7" t="b">
        <f t="shared" si="5"/>
        <v>1</v>
      </c>
      <c r="M24" s="7" t="b">
        <f t="shared" si="6"/>
        <v>1</v>
      </c>
      <c r="N24" s="12">
        <f t="shared" si="7"/>
        <v>0</v>
      </c>
      <c r="O24" s="11">
        <f t="shared" si="8"/>
        <v>3.5177576405695951E-2</v>
      </c>
      <c r="P24" s="12">
        <f t="shared" si="9"/>
        <v>2.0402994315303653</v>
      </c>
      <c r="Q24" s="7" t="b">
        <f t="shared" si="10"/>
        <v>1</v>
      </c>
      <c r="R24" s="7" t="b">
        <f t="shared" si="11"/>
        <v>1</v>
      </c>
      <c r="S24" s="7" t="b">
        <f>IF((ROUND(SUMIFS('calcs - min first'!P:P,'calcs - min first'!B:B,'calcs - max first'!B24,'calcs - min first'!A:A,'calcs - max first'!A24),7)-ROUND(P24,7))=0,TRUE,FALSE)</f>
        <v>1</v>
      </c>
      <c r="T24" s="7"/>
      <c r="U24" s="7"/>
      <c r="V24" s="7"/>
      <c r="W24" s="7"/>
    </row>
    <row r="25" spans="1:23" x14ac:dyDescent="0.2">
      <c r="A25" s="7" t="s">
        <v>16</v>
      </c>
      <c r="B25" s="7" t="s">
        <v>40</v>
      </c>
      <c r="C25" s="8">
        <v>26</v>
      </c>
      <c r="D25" s="9">
        <v>52000</v>
      </c>
      <c r="E25" s="10">
        <f t="shared" si="12"/>
        <v>52</v>
      </c>
      <c r="F25" s="11">
        <f t="shared" si="0"/>
        <v>7.5900109617273684E-2</v>
      </c>
      <c r="G25" s="12">
        <f t="shared" si="1"/>
        <v>5.692508221295526</v>
      </c>
      <c r="H25" s="7" t="b">
        <f t="shared" si="2"/>
        <v>1</v>
      </c>
      <c r="I25" s="12">
        <f t="shared" si="3"/>
        <v>0</v>
      </c>
      <c r="J25" s="12">
        <f t="shared" si="4"/>
        <v>0.42141054588762172</v>
      </c>
      <c r="K25" s="12">
        <f t="shared" si="13"/>
        <v>6.1139187671831481</v>
      </c>
      <c r="L25" s="7" t="b">
        <f t="shared" si="5"/>
        <v>1</v>
      </c>
      <c r="M25" s="7" t="b">
        <f t="shared" si="6"/>
        <v>1</v>
      </c>
      <c r="N25" s="12">
        <f t="shared" si="7"/>
        <v>0</v>
      </c>
      <c r="O25" s="11">
        <f t="shared" si="8"/>
        <v>0.10452765560549654</v>
      </c>
      <c r="P25" s="12">
        <f t="shared" si="9"/>
        <v>6.0626040251187989</v>
      </c>
      <c r="Q25" s="7" t="b">
        <f t="shared" si="10"/>
        <v>1</v>
      </c>
      <c r="R25" s="7" t="b">
        <f t="shared" si="11"/>
        <v>1</v>
      </c>
      <c r="S25" s="7" t="b">
        <f>IF((ROUND(SUMIFS('calcs - min first'!P:P,'calcs - min first'!B:B,'calcs - max first'!B25,'calcs - min first'!A:A,'calcs - max first'!A25),7)-ROUND(P25,7))=0,TRUE,FALSE)</f>
        <v>1</v>
      </c>
      <c r="T25" s="7"/>
      <c r="U25" s="7"/>
      <c r="V25" s="7"/>
      <c r="W25" s="7"/>
    </row>
    <row r="26" spans="1:23" x14ac:dyDescent="0.2">
      <c r="A26" s="7" t="s">
        <v>16</v>
      </c>
      <c r="B26" s="7" t="s">
        <v>41</v>
      </c>
      <c r="C26" s="8">
        <v>6</v>
      </c>
      <c r="D26" s="9">
        <v>12000</v>
      </c>
      <c r="E26" s="10">
        <f t="shared" si="12"/>
        <v>12</v>
      </c>
      <c r="F26" s="11">
        <f t="shared" si="0"/>
        <v>1.7515409911678544E-2</v>
      </c>
      <c r="G26" s="12">
        <f t="shared" si="1"/>
        <v>1.3136557433758909</v>
      </c>
      <c r="H26" s="7" t="b">
        <f t="shared" si="2"/>
        <v>1</v>
      </c>
      <c r="I26" s="12">
        <f t="shared" si="3"/>
        <v>0</v>
      </c>
      <c r="J26" s="12">
        <f t="shared" si="4"/>
        <v>9.7248587512528101E-2</v>
      </c>
      <c r="K26" s="12">
        <f t="shared" si="13"/>
        <v>1.410904330888419</v>
      </c>
      <c r="L26" s="7" t="b">
        <f t="shared" si="5"/>
        <v>1</v>
      </c>
      <c r="M26" s="7" t="b">
        <f t="shared" si="6"/>
        <v>1</v>
      </c>
      <c r="N26" s="12">
        <f t="shared" si="7"/>
        <v>0</v>
      </c>
      <c r="O26" s="11">
        <f t="shared" si="8"/>
        <v>2.4121766678191513E-2</v>
      </c>
      <c r="P26" s="12">
        <f t="shared" si="9"/>
        <v>1.3990624673351078</v>
      </c>
      <c r="Q26" s="7" t="b">
        <f t="shared" si="10"/>
        <v>1</v>
      </c>
      <c r="R26" s="7" t="b">
        <f t="shared" si="11"/>
        <v>1</v>
      </c>
      <c r="S26" s="7" t="b">
        <f>IF((ROUND(SUMIFS('calcs - min first'!P:P,'calcs - min first'!B:B,'calcs - max first'!B26,'calcs - min first'!A:A,'calcs - max first'!A26),7)-ROUND(P26,7))=0,TRUE,FALSE)</f>
        <v>1</v>
      </c>
      <c r="T26" s="7"/>
      <c r="U26" s="7"/>
      <c r="V26" s="7"/>
      <c r="W26" s="7"/>
    </row>
    <row r="27" spans="1:23" x14ac:dyDescent="0.2">
      <c r="A27" s="7" t="s">
        <v>16</v>
      </c>
      <c r="B27" s="7" t="s">
        <v>42</v>
      </c>
      <c r="C27" s="8">
        <v>8</v>
      </c>
      <c r="D27" s="9">
        <v>16000</v>
      </c>
      <c r="E27" s="10">
        <f t="shared" si="12"/>
        <v>16</v>
      </c>
      <c r="F27" s="11">
        <f t="shared" si="0"/>
        <v>2.3353879882238058E-2</v>
      </c>
      <c r="G27" s="12">
        <f t="shared" si="1"/>
        <v>1.7515409911678543</v>
      </c>
      <c r="H27" s="7" t="b">
        <f t="shared" si="2"/>
        <v>1</v>
      </c>
      <c r="I27" s="12">
        <f t="shared" si="3"/>
        <v>0</v>
      </c>
      <c r="J27" s="12">
        <f t="shared" si="4"/>
        <v>0.12966478335003745</v>
      </c>
      <c r="K27" s="12">
        <f t="shared" si="13"/>
        <v>1.8812057745178918</v>
      </c>
      <c r="L27" s="7" t="b">
        <f t="shared" si="5"/>
        <v>1</v>
      </c>
      <c r="M27" s="7" t="b">
        <f t="shared" si="6"/>
        <v>1</v>
      </c>
      <c r="N27" s="12">
        <f t="shared" si="7"/>
        <v>0</v>
      </c>
      <c r="O27" s="11">
        <f t="shared" si="8"/>
        <v>3.2162355570922015E-2</v>
      </c>
      <c r="P27" s="12">
        <f t="shared" si="9"/>
        <v>1.8654166231134768</v>
      </c>
      <c r="Q27" s="7" t="b">
        <f t="shared" si="10"/>
        <v>1</v>
      </c>
      <c r="R27" s="7" t="b">
        <f t="shared" si="11"/>
        <v>1</v>
      </c>
      <c r="S27" s="7" t="b">
        <f>IF((ROUND(SUMIFS('calcs - min first'!P:P,'calcs - min first'!B:B,'calcs - max first'!B27,'calcs - min first'!A:A,'calcs - max first'!A27),7)-ROUND(P27,7))=0,TRUE,FALSE)</f>
        <v>1</v>
      </c>
      <c r="T27" s="7"/>
      <c r="U27" s="7"/>
      <c r="V27" s="7"/>
      <c r="W27" s="7"/>
    </row>
    <row r="28" spans="1:23" x14ac:dyDescent="0.2">
      <c r="A28" s="7" t="s">
        <v>16</v>
      </c>
      <c r="B28" s="7" t="s">
        <v>43</v>
      </c>
      <c r="C28" s="8">
        <v>9</v>
      </c>
      <c r="D28" s="9">
        <v>18000</v>
      </c>
      <c r="E28" s="10">
        <f t="shared" si="12"/>
        <v>18</v>
      </c>
      <c r="F28" s="11">
        <f t="shared" si="0"/>
        <v>2.6273114867517815E-2</v>
      </c>
      <c r="G28" s="12">
        <f t="shared" si="1"/>
        <v>1.9704836150638361</v>
      </c>
      <c r="H28" s="7" t="b">
        <f t="shared" si="2"/>
        <v>1</v>
      </c>
      <c r="I28" s="12">
        <f t="shared" si="3"/>
        <v>0</v>
      </c>
      <c r="J28" s="12">
        <f t="shared" si="4"/>
        <v>0.14587288126879214</v>
      </c>
      <c r="K28" s="12">
        <f t="shared" si="13"/>
        <v>2.116356496332628</v>
      </c>
      <c r="L28" s="7" t="b">
        <f t="shared" si="5"/>
        <v>1</v>
      </c>
      <c r="M28" s="7" t="b">
        <f t="shared" si="6"/>
        <v>1</v>
      </c>
      <c r="N28" s="12">
        <f t="shared" si="7"/>
        <v>0</v>
      </c>
      <c r="O28" s="11">
        <f t="shared" si="8"/>
        <v>3.6182650017287259E-2</v>
      </c>
      <c r="P28" s="12">
        <f t="shared" si="9"/>
        <v>2.098593701002661</v>
      </c>
      <c r="Q28" s="7" t="b">
        <f t="shared" si="10"/>
        <v>1</v>
      </c>
      <c r="R28" s="7" t="b">
        <f t="shared" si="11"/>
        <v>1</v>
      </c>
      <c r="S28" s="7" t="b">
        <f>IF((ROUND(SUMIFS('calcs - min first'!P:P,'calcs - min first'!B:B,'calcs - max first'!B28,'calcs - min first'!A:A,'calcs - max first'!A28),7)-ROUND(P28,7))=0,TRUE,FALSE)</f>
        <v>1</v>
      </c>
      <c r="T28" s="7"/>
      <c r="U28" s="7"/>
      <c r="V28" s="7"/>
      <c r="W28" s="7"/>
    </row>
    <row r="29" spans="1:23" x14ac:dyDescent="0.2">
      <c r="A29" s="7" t="s">
        <v>16</v>
      </c>
      <c r="B29" s="7" t="s">
        <v>44</v>
      </c>
      <c r="C29" s="8">
        <v>21</v>
      </c>
      <c r="D29" s="9">
        <v>41250</v>
      </c>
      <c r="E29" s="10">
        <f t="shared" si="12"/>
        <v>41.25</v>
      </c>
      <c r="F29" s="11">
        <f t="shared" si="0"/>
        <v>6.0209221571394994E-2</v>
      </c>
      <c r="G29" s="12">
        <f t="shared" si="1"/>
        <v>4.5156916178546247</v>
      </c>
      <c r="H29" s="7" t="b">
        <f t="shared" si="2"/>
        <v>1</v>
      </c>
      <c r="I29" s="12">
        <f t="shared" si="3"/>
        <v>0</v>
      </c>
      <c r="J29" s="12">
        <f t="shared" si="4"/>
        <v>0.33429201957431531</v>
      </c>
      <c r="K29" s="12">
        <f t="shared" si="13"/>
        <v>4.8499836374289398</v>
      </c>
      <c r="L29" s="7" t="b">
        <f t="shared" si="5"/>
        <v>1</v>
      </c>
      <c r="M29" s="7" t="b">
        <f t="shared" si="6"/>
        <v>1</v>
      </c>
      <c r="N29" s="12">
        <f t="shared" si="7"/>
        <v>0</v>
      </c>
      <c r="O29" s="11">
        <f t="shared" si="8"/>
        <v>8.2918572956283312E-2</v>
      </c>
      <c r="P29" s="12">
        <f t="shared" si="9"/>
        <v>4.8092772314644323</v>
      </c>
      <c r="Q29" s="7" t="b">
        <f t="shared" si="10"/>
        <v>1</v>
      </c>
      <c r="R29" s="7" t="b">
        <f t="shared" si="11"/>
        <v>1</v>
      </c>
      <c r="S29" s="7" t="b">
        <f>IF((ROUND(SUMIFS('calcs - min first'!P:P,'calcs - min first'!B:B,'calcs - max first'!B29,'calcs - min first'!A:A,'calcs - max first'!A29),7)-ROUND(P29,7))=0,TRUE,FALSE)</f>
        <v>1</v>
      </c>
      <c r="T29" s="7"/>
      <c r="U29" s="7"/>
      <c r="V29" s="7"/>
      <c r="W29" s="7"/>
    </row>
    <row r="30" spans="1:23" x14ac:dyDescent="0.2">
      <c r="A30" s="7" t="s">
        <v>16</v>
      </c>
      <c r="B30" s="7" t="s">
        <v>45</v>
      </c>
      <c r="C30" s="8">
        <v>29</v>
      </c>
      <c r="D30" s="9">
        <v>57200</v>
      </c>
      <c r="E30" s="10">
        <f t="shared" si="12"/>
        <v>57.2</v>
      </c>
      <c r="F30" s="11">
        <f t="shared" si="0"/>
        <v>8.3490120579001056E-2</v>
      </c>
      <c r="G30" s="12">
        <f t="shared" si="1"/>
        <v>6.2617590434250792</v>
      </c>
      <c r="H30" s="7" t="b">
        <f t="shared" si="2"/>
        <v>1</v>
      </c>
      <c r="I30" s="12">
        <f t="shared" si="3"/>
        <v>0</v>
      </c>
      <c r="J30" s="12">
        <f t="shared" si="4"/>
        <v>0.46355160047638388</v>
      </c>
      <c r="K30" s="12">
        <f t="shared" si="13"/>
        <v>6.7253106439014632</v>
      </c>
      <c r="L30" s="7" t="b">
        <f t="shared" si="5"/>
        <v>1</v>
      </c>
      <c r="M30" s="7" t="b">
        <f t="shared" si="6"/>
        <v>1</v>
      </c>
      <c r="N30" s="12">
        <f t="shared" si="7"/>
        <v>0</v>
      </c>
      <c r="O30" s="11">
        <f t="shared" si="8"/>
        <v>0.1149804211660462</v>
      </c>
      <c r="P30" s="12">
        <f t="shared" si="9"/>
        <v>6.6688644276306794</v>
      </c>
      <c r="Q30" s="7" t="b">
        <f t="shared" si="10"/>
        <v>1</v>
      </c>
      <c r="R30" s="7" t="b">
        <f t="shared" si="11"/>
        <v>1</v>
      </c>
      <c r="S30" s="7" t="b">
        <f>IF((ROUND(SUMIFS('calcs - min first'!P:P,'calcs - min first'!B:B,'calcs - max first'!B30,'calcs - min first'!A:A,'calcs - max first'!A30),7)-ROUND(P30,7))=0,TRUE,FALSE)</f>
        <v>1</v>
      </c>
      <c r="T30" s="7"/>
      <c r="U30" s="7"/>
      <c r="V30" s="7"/>
      <c r="W30" s="7"/>
    </row>
    <row r="31" spans="1:23" x14ac:dyDescent="0.2">
      <c r="A31" s="7" t="s">
        <v>16</v>
      </c>
      <c r="B31" s="7" t="s">
        <v>46</v>
      </c>
      <c r="C31" s="8">
        <v>2</v>
      </c>
      <c r="D31" s="9">
        <v>3960</v>
      </c>
      <c r="E31" s="10">
        <f t="shared" si="12"/>
        <v>3.96</v>
      </c>
      <c r="F31" s="11">
        <f t="shared" si="0"/>
        <v>5.7800852708539191E-3</v>
      </c>
      <c r="G31" s="12">
        <f t="shared" si="1"/>
        <v>0.43350639531404395</v>
      </c>
      <c r="H31" s="7" t="b">
        <f t="shared" si="2"/>
        <v>1</v>
      </c>
      <c r="I31" s="12">
        <f t="shared" si="3"/>
        <v>0</v>
      </c>
      <c r="J31" s="12">
        <f t="shared" si="4"/>
        <v>3.2092033879134271E-2</v>
      </c>
      <c r="K31" s="12">
        <f t="shared" si="13"/>
        <v>0.46559842919317823</v>
      </c>
      <c r="L31" s="7" t="b">
        <f t="shared" si="5"/>
        <v>1</v>
      </c>
      <c r="M31" s="7" t="b">
        <f t="shared" si="6"/>
        <v>0</v>
      </c>
      <c r="N31" s="12">
        <f t="shared" si="7"/>
        <v>0.5</v>
      </c>
      <c r="O31" s="11">
        <f t="shared" si="8"/>
        <v>0</v>
      </c>
      <c r="P31" s="12">
        <f t="shared" si="9"/>
        <v>0.5</v>
      </c>
      <c r="Q31" s="7" t="b">
        <f t="shared" si="10"/>
        <v>1</v>
      </c>
      <c r="R31" s="7" t="b">
        <f t="shared" si="11"/>
        <v>1</v>
      </c>
      <c r="S31" s="7" t="b">
        <f>IF((ROUND(SUMIFS('calcs - min first'!P:P,'calcs - min first'!B:B,'calcs - max first'!B31,'calcs - min first'!A:A,'calcs - max first'!A31),7)-ROUND(P31,7))=0,TRUE,FALSE)</f>
        <v>1</v>
      </c>
      <c r="T31" s="7"/>
      <c r="U31" s="7"/>
      <c r="V31" s="7"/>
      <c r="W31" s="7"/>
    </row>
    <row r="32" spans="1:23" x14ac:dyDescent="0.2">
      <c r="A32" s="7" t="s">
        <v>47</v>
      </c>
      <c r="B32" s="7" t="s">
        <v>17</v>
      </c>
      <c r="C32" s="8">
        <v>5</v>
      </c>
      <c r="D32" s="9">
        <v>10000</v>
      </c>
      <c r="E32" s="10">
        <f t="shared" si="12"/>
        <v>10</v>
      </c>
      <c r="F32" s="11">
        <f t="shared" si="0"/>
        <v>1.6592112773272098E-2</v>
      </c>
      <c r="G32" s="12">
        <f t="shared" si="1"/>
        <v>2.9036197353226174</v>
      </c>
      <c r="H32" s="7" t="b">
        <f t="shared" si="2"/>
        <v>1</v>
      </c>
      <c r="I32" s="12">
        <f t="shared" si="3"/>
        <v>0</v>
      </c>
      <c r="J32" s="12">
        <f t="shared" si="4"/>
        <v>0</v>
      </c>
      <c r="K32" s="12">
        <f t="shared" si="13"/>
        <v>2.9036197353226174</v>
      </c>
      <c r="L32" s="7" t="b">
        <f t="shared" si="5"/>
        <v>1</v>
      </c>
      <c r="M32" s="7" t="b">
        <f t="shared" si="6"/>
        <v>1</v>
      </c>
      <c r="N32" s="12">
        <f t="shared" si="7"/>
        <v>0</v>
      </c>
      <c r="O32" s="11">
        <f t="shared" si="8"/>
        <v>1.6592112773272102E-2</v>
      </c>
      <c r="P32" s="12">
        <f t="shared" si="9"/>
        <v>2.9036197353226179</v>
      </c>
      <c r="Q32" s="7" t="b">
        <f t="shared" si="10"/>
        <v>1</v>
      </c>
      <c r="R32" s="7" t="b">
        <f t="shared" si="11"/>
        <v>1</v>
      </c>
      <c r="S32" s="7" t="b">
        <f>IF((ROUND(SUMIFS('calcs - min first'!P:P,'calcs - min first'!B:B,'calcs - max first'!B32,'calcs - min first'!A:A,'calcs - max first'!A32),7)-ROUND(P32,7))=0,TRUE,FALSE)</f>
        <v>1</v>
      </c>
      <c r="T32" s="7"/>
      <c r="U32" s="7"/>
      <c r="V32" s="7"/>
      <c r="W32" s="7"/>
    </row>
    <row r="33" spans="1:23" x14ac:dyDescent="0.2">
      <c r="A33" s="7" t="s">
        <v>47</v>
      </c>
      <c r="B33" s="7" t="s">
        <v>18</v>
      </c>
      <c r="C33" s="8">
        <v>5</v>
      </c>
      <c r="D33" s="9">
        <v>10000</v>
      </c>
      <c r="E33" s="10">
        <f t="shared" si="12"/>
        <v>10</v>
      </c>
      <c r="F33" s="11">
        <f t="shared" si="0"/>
        <v>1.6592112773272098E-2</v>
      </c>
      <c r="G33" s="12">
        <f t="shared" si="1"/>
        <v>2.9036197353226174</v>
      </c>
      <c r="H33" s="7" t="b">
        <f t="shared" si="2"/>
        <v>1</v>
      </c>
      <c r="I33" s="12">
        <f t="shared" si="3"/>
        <v>0</v>
      </c>
      <c r="J33" s="12">
        <f t="shared" si="4"/>
        <v>0</v>
      </c>
      <c r="K33" s="12">
        <f t="shared" si="13"/>
        <v>2.9036197353226174</v>
      </c>
      <c r="L33" s="7" t="b">
        <f t="shared" si="5"/>
        <v>1</v>
      </c>
      <c r="M33" s="7" t="b">
        <f t="shared" si="6"/>
        <v>1</v>
      </c>
      <c r="N33" s="12">
        <f t="shared" si="7"/>
        <v>0</v>
      </c>
      <c r="O33" s="11">
        <f t="shared" si="8"/>
        <v>1.6592112773272102E-2</v>
      </c>
      <c r="P33" s="12">
        <f t="shared" si="9"/>
        <v>2.9036197353226179</v>
      </c>
      <c r="Q33" s="7" t="b">
        <f t="shared" si="10"/>
        <v>1</v>
      </c>
      <c r="R33" s="7" t="b">
        <f t="shared" si="11"/>
        <v>1</v>
      </c>
      <c r="S33" s="7" t="b">
        <f>IF((ROUND(SUMIFS('calcs - min first'!P:P,'calcs - min first'!B:B,'calcs - max first'!B33,'calcs - min first'!A:A,'calcs - max first'!A33),7)-ROUND(P33,7))=0,TRUE,FALSE)</f>
        <v>1</v>
      </c>
      <c r="T33" s="7"/>
      <c r="U33" s="7"/>
      <c r="V33" s="7"/>
      <c r="W33" s="7"/>
    </row>
    <row r="34" spans="1:23" x14ac:dyDescent="0.2">
      <c r="A34" s="7" t="s">
        <v>47</v>
      </c>
      <c r="B34" s="7" t="s">
        <v>48</v>
      </c>
      <c r="C34" s="8">
        <v>11</v>
      </c>
      <c r="D34" s="9">
        <v>21720</v>
      </c>
      <c r="E34" s="10">
        <f t="shared" si="12"/>
        <v>21.72</v>
      </c>
      <c r="F34" s="11">
        <f t="shared" si="0"/>
        <v>3.603806894354699E-2</v>
      </c>
      <c r="G34" s="12">
        <f t="shared" si="1"/>
        <v>6.3066620651207232</v>
      </c>
      <c r="H34" s="7" t="b">
        <f t="shared" si="2"/>
        <v>1</v>
      </c>
      <c r="I34" s="12">
        <f t="shared" si="3"/>
        <v>0</v>
      </c>
      <c r="J34" s="12">
        <f t="shared" si="4"/>
        <v>0</v>
      </c>
      <c r="K34" s="12">
        <f t="shared" si="13"/>
        <v>6.3066620651207232</v>
      </c>
      <c r="L34" s="7" t="b">
        <f t="shared" si="5"/>
        <v>1</v>
      </c>
      <c r="M34" s="7" t="b">
        <f t="shared" si="6"/>
        <v>1</v>
      </c>
      <c r="N34" s="12">
        <f t="shared" si="7"/>
        <v>0</v>
      </c>
      <c r="O34" s="11">
        <f t="shared" si="8"/>
        <v>3.6038068943546997E-2</v>
      </c>
      <c r="P34" s="12">
        <f t="shared" si="9"/>
        <v>6.3066620651207241</v>
      </c>
      <c r="Q34" s="7" t="b">
        <f t="shared" si="10"/>
        <v>1</v>
      </c>
      <c r="R34" s="7" t="b">
        <f t="shared" si="11"/>
        <v>1</v>
      </c>
      <c r="S34" s="7" t="b">
        <f>IF((ROUND(SUMIFS('calcs - min first'!P:P,'calcs - min first'!B:B,'calcs - max first'!B34,'calcs - min first'!A:A,'calcs - max first'!A34),7)-ROUND(P34,7))=0,TRUE,FALSE)</f>
        <v>1</v>
      </c>
      <c r="T34" s="7"/>
      <c r="U34" s="7"/>
      <c r="V34" s="7"/>
      <c r="W34" s="7"/>
    </row>
    <row r="35" spans="1:23" x14ac:dyDescent="0.2">
      <c r="A35" s="7" t="s">
        <v>47</v>
      </c>
      <c r="B35" s="7" t="s">
        <v>19</v>
      </c>
      <c r="C35" s="8">
        <v>1</v>
      </c>
      <c r="D35" s="9">
        <v>1980</v>
      </c>
      <c r="E35" s="10">
        <f t="shared" si="12"/>
        <v>1.98</v>
      </c>
      <c r="F35" s="11">
        <f t="shared" si="0"/>
        <v>3.2852383291078753E-3</v>
      </c>
      <c r="G35" s="12">
        <f t="shared" si="1"/>
        <v>0.57491670759387814</v>
      </c>
      <c r="H35" s="7" t="b">
        <f t="shared" si="2"/>
        <v>1</v>
      </c>
      <c r="I35" s="12">
        <f t="shared" si="3"/>
        <v>0</v>
      </c>
      <c r="J35" s="12">
        <f t="shared" si="4"/>
        <v>0</v>
      </c>
      <c r="K35" s="12">
        <f t="shared" si="13"/>
        <v>0.57491670759387814</v>
      </c>
      <c r="L35" s="7" t="b">
        <f t="shared" si="5"/>
        <v>1</v>
      </c>
      <c r="M35" s="7" t="b">
        <f t="shared" si="6"/>
        <v>1</v>
      </c>
      <c r="N35" s="12">
        <f t="shared" si="7"/>
        <v>0</v>
      </c>
      <c r="O35" s="11">
        <f t="shared" si="8"/>
        <v>3.2852383291078757E-3</v>
      </c>
      <c r="P35" s="12">
        <f t="shared" si="9"/>
        <v>0.57491670759387825</v>
      </c>
      <c r="Q35" s="7" t="b">
        <f t="shared" si="10"/>
        <v>1</v>
      </c>
      <c r="R35" s="7" t="b">
        <f t="shared" si="11"/>
        <v>1</v>
      </c>
      <c r="S35" s="7" t="b">
        <f>IF((ROUND(SUMIFS('calcs - min first'!P:P,'calcs - min first'!B:B,'calcs - max first'!B35,'calcs - min first'!A:A,'calcs - max first'!A35),7)-ROUND(P35,7))=0,TRUE,FALSE)</f>
        <v>1</v>
      </c>
      <c r="T35" s="7"/>
      <c r="U35" s="7"/>
      <c r="V35" s="7"/>
      <c r="W35" s="7"/>
    </row>
    <row r="36" spans="1:23" x14ac:dyDescent="0.2">
      <c r="A36" s="7" t="s">
        <v>47</v>
      </c>
      <c r="B36" s="7" t="s">
        <v>49</v>
      </c>
      <c r="C36" s="8">
        <v>1</v>
      </c>
      <c r="D36" s="9">
        <v>1980</v>
      </c>
      <c r="E36" s="10">
        <f t="shared" si="12"/>
        <v>1.98</v>
      </c>
      <c r="F36" s="11">
        <f t="shared" si="0"/>
        <v>3.2852383291078753E-3</v>
      </c>
      <c r="G36" s="12">
        <f t="shared" si="1"/>
        <v>0.57491670759387814</v>
      </c>
      <c r="H36" s="7" t="b">
        <f t="shared" si="2"/>
        <v>1</v>
      </c>
      <c r="I36" s="12">
        <f t="shared" si="3"/>
        <v>0</v>
      </c>
      <c r="J36" s="12">
        <f t="shared" si="4"/>
        <v>0</v>
      </c>
      <c r="K36" s="12">
        <f t="shared" si="13"/>
        <v>0.57491670759387814</v>
      </c>
      <c r="L36" s="7" t="b">
        <f t="shared" si="5"/>
        <v>1</v>
      </c>
      <c r="M36" s="7" t="b">
        <f t="shared" si="6"/>
        <v>1</v>
      </c>
      <c r="N36" s="12">
        <f t="shared" si="7"/>
        <v>0</v>
      </c>
      <c r="O36" s="11">
        <f t="shared" si="8"/>
        <v>3.2852383291078757E-3</v>
      </c>
      <c r="P36" s="12">
        <f t="shared" si="9"/>
        <v>0.57491670759387825</v>
      </c>
      <c r="Q36" s="7" t="b">
        <f t="shared" si="10"/>
        <v>1</v>
      </c>
      <c r="R36" s="7" t="b">
        <f t="shared" si="11"/>
        <v>1</v>
      </c>
      <c r="S36" s="7" t="b">
        <f>IF((ROUND(SUMIFS('calcs - min first'!P:P,'calcs - min first'!B:B,'calcs - max first'!B36,'calcs - min first'!A:A,'calcs - max first'!A36),7)-ROUND(P36,7))=0,TRUE,FALSE)</f>
        <v>1</v>
      </c>
      <c r="T36" s="7"/>
      <c r="U36" s="7"/>
      <c r="V36" s="7"/>
      <c r="W36" s="7"/>
    </row>
    <row r="37" spans="1:23" x14ac:dyDescent="0.2">
      <c r="A37" s="7" t="s">
        <v>47</v>
      </c>
      <c r="B37" s="7" t="s">
        <v>21</v>
      </c>
      <c r="C37" s="8">
        <v>19</v>
      </c>
      <c r="D37" s="9">
        <v>38000</v>
      </c>
      <c r="E37" s="10">
        <f t="shared" si="12"/>
        <v>38</v>
      </c>
      <c r="F37" s="11">
        <f t="shared" si="0"/>
        <v>6.3050028538433972E-2</v>
      </c>
      <c r="G37" s="12">
        <f t="shared" si="1"/>
        <v>11.033754994225944</v>
      </c>
      <c r="H37" s="7" t="b">
        <f t="shared" si="2"/>
        <v>1</v>
      </c>
      <c r="I37" s="12">
        <f t="shared" si="3"/>
        <v>0</v>
      </c>
      <c r="J37" s="12">
        <f t="shared" si="4"/>
        <v>0</v>
      </c>
      <c r="K37" s="12">
        <f t="shared" si="13"/>
        <v>11.033754994225944</v>
      </c>
      <c r="L37" s="7" t="b">
        <f t="shared" si="5"/>
        <v>1</v>
      </c>
      <c r="M37" s="7" t="b">
        <f t="shared" si="6"/>
        <v>1</v>
      </c>
      <c r="N37" s="12">
        <f t="shared" si="7"/>
        <v>0</v>
      </c>
      <c r="O37" s="11">
        <f t="shared" si="8"/>
        <v>6.3050028538433972E-2</v>
      </c>
      <c r="P37" s="12">
        <f t="shared" si="9"/>
        <v>11.033754994225944</v>
      </c>
      <c r="Q37" s="7" t="b">
        <f t="shared" si="10"/>
        <v>1</v>
      </c>
      <c r="R37" s="7" t="b">
        <f t="shared" si="11"/>
        <v>1</v>
      </c>
      <c r="S37" s="7" t="b">
        <f>IF((ROUND(SUMIFS('calcs - min first'!P:P,'calcs - min first'!B:B,'calcs - max first'!B37,'calcs - min first'!A:A,'calcs - max first'!A37),7)-ROUND(P37,7))=0,TRUE,FALSE)</f>
        <v>1</v>
      </c>
      <c r="T37" s="7"/>
      <c r="U37" s="7"/>
      <c r="V37" s="7"/>
      <c r="W37" s="7"/>
    </row>
    <row r="38" spans="1:23" x14ac:dyDescent="0.2">
      <c r="A38" s="7" t="s">
        <v>47</v>
      </c>
      <c r="B38" s="7" t="s">
        <v>50</v>
      </c>
      <c r="C38" s="8">
        <v>2</v>
      </c>
      <c r="D38" s="9">
        <v>4000</v>
      </c>
      <c r="E38" s="10">
        <f t="shared" si="12"/>
        <v>4</v>
      </c>
      <c r="F38" s="11">
        <f t="shared" si="0"/>
        <v>6.6368451093088386E-3</v>
      </c>
      <c r="G38" s="12">
        <f t="shared" si="1"/>
        <v>1.1614478941290467</v>
      </c>
      <c r="H38" s="7" t="b">
        <f t="shared" si="2"/>
        <v>1</v>
      </c>
      <c r="I38" s="12">
        <f t="shared" si="3"/>
        <v>0</v>
      </c>
      <c r="J38" s="12">
        <f t="shared" si="4"/>
        <v>0</v>
      </c>
      <c r="K38" s="12">
        <f t="shared" si="13"/>
        <v>1.1614478941290467</v>
      </c>
      <c r="L38" s="7" t="b">
        <f t="shared" si="5"/>
        <v>1</v>
      </c>
      <c r="M38" s="7" t="b">
        <f t="shared" si="6"/>
        <v>1</v>
      </c>
      <c r="N38" s="12">
        <f t="shared" si="7"/>
        <v>0</v>
      </c>
      <c r="O38" s="11">
        <f t="shared" si="8"/>
        <v>6.6368451093088395E-3</v>
      </c>
      <c r="P38" s="12">
        <f t="shared" si="9"/>
        <v>1.1614478941290469</v>
      </c>
      <c r="Q38" s="7" t="b">
        <f t="shared" si="10"/>
        <v>1</v>
      </c>
      <c r="R38" s="7" t="b">
        <f t="shared" si="11"/>
        <v>1</v>
      </c>
      <c r="S38" s="7" t="b">
        <f>IF((ROUND(SUMIFS('calcs - min first'!P:P,'calcs - min first'!B:B,'calcs - max first'!B38,'calcs - min first'!A:A,'calcs - max first'!A38),7)-ROUND(P38,7))=0,TRUE,FALSE)</f>
        <v>1</v>
      </c>
      <c r="T38" s="7"/>
      <c r="U38" s="7"/>
      <c r="V38" s="7"/>
      <c r="W38" s="7"/>
    </row>
    <row r="39" spans="1:23" x14ac:dyDescent="0.2">
      <c r="A39" s="7" t="s">
        <v>47</v>
      </c>
      <c r="B39" s="7" t="s">
        <v>22</v>
      </c>
      <c r="C39" s="8">
        <v>2</v>
      </c>
      <c r="D39" s="9">
        <v>4000</v>
      </c>
      <c r="E39" s="10">
        <f t="shared" si="12"/>
        <v>4</v>
      </c>
      <c r="F39" s="11">
        <f t="shared" si="0"/>
        <v>6.6368451093088386E-3</v>
      </c>
      <c r="G39" s="12">
        <f t="shared" si="1"/>
        <v>1.1614478941290467</v>
      </c>
      <c r="H39" s="7" t="b">
        <f t="shared" si="2"/>
        <v>1</v>
      </c>
      <c r="I39" s="12">
        <f t="shared" si="3"/>
        <v>0</v>
      </c>
      <c r="J39" s="12">
        <f t="shared" si="4"/>
        <v>0</v>
      </c>
      <c r="K39" s="12">
        <f t="shared" si="13"/>
        <v>1.1614478941290467</v>
      </c>
      <c r="L39" s="7" t="b">
        <f t="shared" si="5"/>
        <v>1</v>
      </c>
      <c r="M39" s="7" t="b">
        <f t="shared" si="6"/>
        <v>1</v>
      </c>
      <c r="N39" s="12">
        <f t="shared" si="7"/>
        <v>0</v>
      </c>
      <c r="O39" s="11">
        <f t="shared" si="8"/>
        <v>6.6368451093088395E-3</v>
      </c>
      <c r="P39" s="12">
        <f t="shared" si="9"/>
        <v>1.1614478941290469</v>
      </c>
      <c r="Q39" s="7" t="b">
        <f t="shared" si="10"/>
        <v>1</v>
      </c>
      <c r="R39" s="7" t="b">
        <f t="shared" si="11"/>
        <v>1</v>
      </c>
      <c r="S39" s="7" t="b">
        <f>IF((ROUND(SUMIFS('calcs - min first'!P:P,'calcs - min first'!B:B,'calcs - max first'!B39,'calcs - min first'!A:A,'calcs - max first'!A39),7)-ROUND(P39,7))=0,TRUE,FALSE)</f>
        <v>1</v>
      </c>
      <c r="T39" s="7"/>
      <c r="U39" s="7"/>
      <c r="V39" s="7"/>
      <c r="W39" s="7"/>
    </row>
    <row r="40" spans="1:23" x14ac:dyDescent="0.2">
      <c r="A40" s="7" t="s">
        <v>47</v>
      </c>
      <c r="B40" s="7" t="s">
        <v>23</v>
      </c>
      <c r="C40" s="8">
        <v>5</v>
      </c>
      <c r="D40" s="9">
        <v>10000</v>
      </c>
      <c r="E40" s="10">
        <f t="shared" si="12"/>
        <v>10</v>
      </c>
      <c r="F40" s="11">
        <f t="shared" si="0"/>
        <v>1.6592112773272098E-2</v>
      </c>
      <c r="G40" s="12">
        <f t="shared" si="1"/>
        <v>2.9036197353226174</v>
      </c>
      <c r="H40" s="7" t="b">
        <f t="shared" si="2"/>
        <v>1</v>
      </c>
      <c r="I40" s="12">
        <f t="shared" si="3"/>
        <v>0</v>
      </c>
      <c r="J40" s="12">
        <f t="shared" si="4"/>
        <v>0</v>
      </c>
      <c r="K40" s="12">
        <f t="shared" si="13"/>
        <v>2.9036197353226174</v>
      </c>
      <c r="L40" s="7" t="b">
        <f t="shared" si="5"/>
        <v>1</v>
      </c>
      <c r="M40" s="7" t="b">
        <f t="shared" si="6"/>
        <v>1</v>
      </c>
      <c r="N40" s="12">
        <f t="shared" si="7"/>
        <v>0</v>
      </c>
      <c r="O40" s="11">
        <f t="shared" si="8"/>
        <v>1.6592112773272102E-2</v>
      </c>
      <c r="P40" s="12">
        <f t="shared" si="9"/>
        <v>2.9036197353226179</v>
      </c>
      <c r="Q40" s="7" t="b">
        <f t="shared" si="10"/>
        <v>1</v>
      </c>
      <c r="R40" s="7" t="b">
        <f t="shared" si="11"/>
        <v>1</v>
      </c>
      <c r="S40" s="7" t="b">
        <f>IF((ROUND(SUMIFS('calcs - min first'!P:P,'calcs - min first'!B:B,'calcs - max first'!B40,'calcs - min first'!A:A,'calcs - max first'!A40),7)-ROUND(P40,7))=0,TRUE,FALSE)</f>
        <v>1</v>
      </c>
      <c r="T40" s="7"/>
      <c r="U40" s="7"/>
      <c r="V40" s="7"/>
      <c r="W40" s="7"/>
    </row>
    <row r="41" spans="1:23" x14ac:dyDescent="0.2">
      <c r="A41" s="7" t="s">
        <v>47</v>
      </c>
      <c r="B41" s="7" t="s">
        <v>24</v>
      </c>
      <c r="C41" s="8">
        <v>8</v>
      </c>
      <c r="D41" s="9">
        <v>16000</v>
      </c>
      <c r="E41" s="10">
        <f t="shared" si="12"/>
        <v>16</v>
      </c>
      <c r="F41" s="11">
        <f t="shared" si="0"/>
        <v>2.6547380437235354E-2</v>
      </c>
      <c r="G41" s="12">
        <f t="shared" si="1"/>
        <v>4.6457915765161868</v>
      </c>
      <c r="H41" s="7" t="b">
        <f t="shared" si="2"/>
        <v>1</v>
      </c>
      <c r="I41" s="12">
        <f t="shared" si="3"/>
        <v>0</v>
      </c>
      <c r="J41" s="12">
        <f t="shared" si="4"/>
        <v>0</v>
      </c>
      <c r="K41" s="12">
        <f t="shared" si="13"/>
        <v>4.6457915765161868</v>
      </c>
      <c r="L41" s="7" t="b">
        <f t="shared" si="5"/>
        <v>1</v>
      </c>
      <c r="M41" s="7" t="b">
        <f t="shared" si="6"/>
        <v>1</v>
      </c>
      <c r="N41" s="12">
        <f t="shared" si="7"/>
        <v>0</v>
      </c>
      <c r="O41" s="11">
        <f t="shared" si="8"/>
        <v>2.6547380437235358E-2</v>
      </c>
      <c r="P41" s="12">
        <f t="shared" si="9"/>
        <v>4.6457915765161877</v>
      </c>
      <c r="Q41" s="7" t="b">
        <f t="shared" si="10"/>
        <v>1</v>
      </c>
      <c r="R41" s="7" t="b">
        <f t="shared" si="11"/>
        <v>1</v>
      </c>
      <c r="S41" s="7" t="b">
        <f>IF((ROUND(SUMIFS('calcs - min first'!P:P,'calcs - min first'!B:B,'calcs - max first'!B41,'calcs - min first'!A:A,'calcs - max first'!A41),7)-ROUND(P41,7))=0,TRUE,FALSE)</f>
        <v>1</v>
      </c>
      <c r="T41" s="7"/>
      <c r="U41" s="7"/>
      <c r="V41" s="7"/>
      <c r="W41" s="7"/>
    </row>
    <row r="42" spans="1:23" x14ac:dyDescent="0.2">
      <c r="A42" s="7" t="s">
        <v>47</v>
      </c>
      <c r="B42" s="7" t="s">
        <v>26</v>
      </c>
      <c r="C42" s="8">
        <v>37</v>
      </c>
      <c r="D42" s="9">
        <v>74000</v>
      </c>
      <c r="E42" s="10">
        <f t="shared" si="12"/>
        <v>74</v>
      </c>
      <c r="F42" s="11">
        <f t="shared" si="0"/>
        <v>0.12278163452221351</v>
      </c>
      <c r="G42" s="12">
        <f t="shared" si="1"/>
        <v>21.486786041387365</v>
      </c>
      <c r="H42" s="7" t="b">
        <f t="shared" si="2"/>
        <v>1</v>
      </c>
      <c r="I42" s="12">
        <f t="shared" si="3"/>
        <v>0</v>
      </c>
      <c r="J42" s="12">
        <f t="shared" si="4"/>
        <v>0</v>
      </c>
      <c r="K42" s="12">
        <f t="shared" si="13"/>
        <v>21.486786041387365</v>
      </c>
      <c r="L42" s="7" t="b">
        <f t="shared" si="5"/>
        <v>1</v>
      </c>
      <c r="M42" s="7" t="b">
        <f t="shared" si="6"/>
        <v>1</v>
      </c>
      <c r="N42" s="12">
        <f t="shared" si="7"/>
        <v>0</v>
      </c>
      <c r="O42" s="11">
        <f t="shared" si="8"/>
        <v>0.12278163452221354</v>
      </c>
      <c r="P42" s="12">
        <f t="shared" si="9"/>
        <v>21.486786041387369</v>
      </c>
      <c r="Q42" s="7" t="b">
        <f t="shared" si="10"/>
        <v>1</v>
      </c>
      <c r="R42" s="7" t="b">
        <f t="shared" si="11"/>
        <v>1</v>
      </c>
      <c r="S42" s="7" t="b">
        <f>IF((ROUND(SUMIFS('calcs - min first'!P:P,'calcs - min first'!B:B,'calcs - max first'!B42,'calcs - min first'!A:A,'calcs - max first'!A42),7)-ROUND(P42,7))=0,TRUE,FALSE)</f>
        <v>1</v>
      </c>
      <c r="T42" s="7"/>
      <c r="U42" s="7"/>
      <c r="V42" s="7"/>
      <c r="W42" s="7"/>
    </row>
    <row r="43" spans="1:23" x14ac:dyDescent="0.2">
      <c r="A43" s="7" t="s">
        <v>47</v>
      </c>
      <c r="B43" s="7" t="s">
        <v>51</v>
      </c>
      <c r="C43" s="8">
        <v>1</v>
      </c>
      <c r="D43" s="9">
        <v>2000</v>
      </c>
      <c r="E43" s="10">
        <f t="shared" si="12"/>
        <v>2</v>
      </c>
      <c r="F43" s="11">
        <f t="shared" si="0"/>
        <v>3.3184225546544193E-3</v>
      </c>
      <c r="G43" s="12">
        <f t="shared" si="1"/>
        <v>0.58072394706452335</v>
      </c>
      <c r="H43" s="7" t="b">
        <f t="shared" si="2"/>
        <v>1</v>
      </c>
      <c r="I43" s="12">
        <f t="shared" si="3"/>
        <v>0</v>
      </c>
      <c r="J43" s="12">
        <f t="shared" si="4"/>
        <v>0</v>
      </c>
      <c r="K43" s="12">
        <f t="shared" si="13"/>
        <v>0.58072394706452335</v>
      </c>
      <c r="L43" s="7" t="b">
        <f t="shared" si="5"/>
        <v>1</v>
      </c>
      <c r="M43" s="7" t="b">
        <f t="shared" si="6"/>
        <v>1</v>
      </c>
      <c r="N43" s="12">
        <f t="shared" si="7"/>
        <v>0</v>
      </c>
      <c r="O43" s="11">
        <f t="shared" si="8"/>
        <v>3.3184225546544197E-3</v>
      </c>
      <c r="P43" s="12">
        <f t="shared" si="9"/>
        <v>0.58072394706452346</v>
      </c>
      <c r="Q43" s="7" t="b">
        <f t="shared" si="10"/>
        <v>1</v>
      </c>
      <c r="R43" s="7" t="b">
        <f t="shared" si="11"/>
        <v>1</v>
      </c>
      <c r="S43" s="7" t="b">
        <f>IF((ROUND(SUMIFS('calcs - min first'!P:P,'calcs - min first'!B:B,'calcs - max first'!B43,'calcs - min first'!A:A,'calcs - max first'!A43),7)-ROUND(P43,7))=0,TRUE,FALSE)</f>
        <v>1</v>
      </c>
      <c r="T43" s="7"/>
      <c r="U43" s="7"/>
      <c r="V43" s="7"/>
      <c r="W43" s="7"/>
    </row>
    <row r="44" spans="1:23" x14ac:dyDescent="0.2">
      <c r="A44" s="7" t="s">
        <v>47</v>
      </c>
      <c r="B44" s="7" t="s">
        <v>27</v>
      </c>
      <c r="C44" s="8">
        <v>11</v>
      </c>
      <c r="D44" s="9">
        <v>22000</v>
      </c>
      <c r="E44" s="10">
        <f t="shared" si="12"/>
        <v>22</v>
      </c>
      <c r="F44" s="11">
        <f t="shared" si="0"/>
        <v>3.6502648101198611E-2</v>
      </c>
      <c r="G44" s="12">
        <f t="shared" si="1"/>
        <v>6.3879634177097566</v>
      </c>
      <c r="H44" s="7" t="b">
        <f t="shared" si="2"/>
        <v>1</v>
      </c>
      <c r="I44" s="12">
        <f t="shared" si="3"/>
        <v>0</v>
      </c>
      <c r="J44" s="12">
        <f t="shared" si="4"/>
        <v>0</v>
      </c>
      <c r="K44" s="12">
        <f t="shared" si="13"/>
        <v>6.3879634177097566</v>
      </c>
      <c r="L44" s="7" t="b">
        <f t="shared" si="5"/>
        <v>1</v>
      </c>
      <c r="M44" s="7" t="b">
        <f t="shared" si="6"/>
        <v>1</v>
      </c>
      <c r="N44" s="12">
        <f t="shared" si="7"/>
        <v>0</v>
      </c>
      <c r="O44" s="11">
        <f t="shared" si="8"/>
        <v>3.6502648101198618E-2</v>
      </c>
      <c r="P44" s="12">
        <f t="shared" si="9"/>
        <v>6.3879634177097584</v>
      </c>
      <c r="Q44" s="7" t="b">
        <f t="shared" si="10"/>
        <v>1</v>
      </c>
      <c r="R44" s="7" t="b">
        <f t="shared" si="11"/>
        <v>1</v>
      </c>
      <c r="S44" s="7" t="b">
        <f>IF((ROUND(SUMIFS('calcs - min first'!P:P,'calcs - min first'!B:B,'calcs - max first'!B44,'calcs - min first'!A:A,'calcs - max first'!A44),7)-ROUND(P44,7))=0,TRUE,FALSE)</f>
        <v>1</v>
      </c>
      <c r="T44" s="7"/>
      <c r="U44" s="7"/>
      <c r="V44" s="7"/>
      <c r="W44" s="7"/>
    </row>
    <row r="45" spans="1:23" x14ac:dyDescent="0.2">
      <c r="A45" s="7" t="s">
        <v>47</v>
      </c>
      <c r="B45" s="7" t="s">
        <v>28</v>
      </c>
      <c r="C45" s="8">
        <v>29</v>
      </c>
      <c r="D45" s="9">
        <v>57875</v>
      </c>
      <c r="E45" s="10">
        <f t="shared" si="12"/>
        <v>57.875</v>
      </c>
      <c r="F45" s="11">
        <f t="shared" si="0"/>
        <v>9.602685267531226E-2</v>
      </c>
      <c r="G45" s="12">
        <f t="shared" si="1"/>
        <v>16.804699218179646</v>
      </c>
      <c r="H45" s="7" t="b">
        <f t="shared" si="2"/>
        <v>1</v>
      </c>
      <c r="I45" s="12">
        <f t="shared" si="3"/>
        <v>0</v>
      </c>
      <c r="J45" s="12">
        <f t="shared" si="4"/>
        <v>0</v>
      </c>
      <c r="K45" s="12">
        <f t="shared" si="13"/>
        <v>16.804699218179646</v>
      </c>
      <c r="L45" s="7" t="b">
        <f t="shared" si="5"/>
        <v>1</v>
      </c>
      <c r="M45" s="7" t="b">
        <f t="shared" si="6"/>
        <v>1</v>
      </c>
      <c r="N45" s="12">
        <f t="shared" si="7"/>
        <v>0</v>
      </c>
      <c r="O45" s="11">
        <f t="shared" si="8"/>
        <v>9.6026852675312274E-2</v>
      </c>
      <c r="P45" s="12">
        <f t="shared" si="9"/>
        <v>16.80469921817965</v>
      </c>
      <c r="Q45" s="7" t="b">
        <f t="shared" si="10"/>
        <v>1</v>
      </c>
      <c r="R45" s="7" t="b">
        <f t="shared" si="11"/>
        <v>1</v>
      </c>
      <c r="S45" s="7" t="b">
        <f>IF((ROUND(SUMIFS('calcs - min first'!P:P,'calcs - min first'!B:B,'calcs - max first'!B45,'calcs - min first'!A:A,'calcs - max first'!A45),7)-ROUND(P45,7))=0,TRUE,FALSE)</f>
        <v>1</v>
      </c>
      <c r="T45" s="7"/>
      <c r="U45" s="7"/>
      <c r="V45" s="7"/>
      <c r="W45" s="7"/>
    </row>
    <row r="46" spans="1:23" x14ac:dyDescent="0.2">
      <c r="A46" s="7" t="s">
        <v>47</v>
      </c>
      <c r="B46" s="7" t="s">
        <v>52</v>
      </c>
      <c r="C46" s="8">
        <v>1</v>
      </c>
      <c r="D46" s="9">
        <v>2000</v>
      </c>
      <c r="E46" s="10">
        <f t="shared" si="12"/>
        <v>2</v>
      </c>
      <c r="F46" s="11">
        <f t="shared" si="0"/>
        <v>3.3184225546544193E-3</v>
      </c>
      <c r="G46" s="12">
        <f t="shared" si="1"/>
        <v>0.58072394706452335</v>
      </c>
      <c r="H46" s="7" t="b">
        <f t="shared" si="2"/>
        <v>1</v>
      </c>
      <c r="I46" s="12">
        <f t="shared" si="3"/>
        <v>0</v>
      </c>
      <c r="J46" s="12">
        <f t="shared" si="4"/>
        <v>0</v>
      </c>
      <c r="K46" s="12">
        <f t="shared" si="13"/>
        <v>0.58072394706452335</v>
      </c>
      <c r="L46" s="7" t="b">
        <f t="shared" si="5"/>
        <v>1</v>
      </c>
      <c r="M46" s="7" t="b">
        <f t="shared" si="6"/>
        <v>1</v>
      </c>
      <c r="N46" s="12">
        <f t="shared" si="7"/>
        <v>0</v>
      </c>
      <c r="O46" s="11">
        <f t="shared" si="8"/>
        <v>3.3184225546544197E-3</v>
      </c>
      <c r="P46" s="12">
        <f t="shared" si="9"/>
        <v>0.58072394706452346</v>
      </c>
      <c r="Q46" s="7" t="b">
        <f t="shared" si="10"/>
        <v>1</v>
      </c>
      <c r="R46" s="7" t="b">
        <f t="shared" si="11"/>
        <v>1</v>
      </c>
      <c r="S46" s="7" t="b">
        <f>IF((ROUND(SUMIFS('calcs - min first'!P:P,'calcs - min first'!B:B,'calcs - max first'!B46,'calcs - min first'!A:A,'calcs - max first'!A46),7)-ROUND(P46,7))=0,TRUE,FALSE)</f>
        <v>1</v>
      </c>
      <c r="T46" s="7"/>
      <c r="U46" s="7"/>
      <c r="V46" s="7"/>
      <c r="W46" s="7"/>
    </row>
    <row r="47" spans="1:23" x14ac:dyDescent="0.2">
      <c r="A47" s="7" t="s">
        <v>47</v>
      </c>
      <c r="B47" s="7" t="s">
        <v>53</v>
      </c>
      <c r="C47" s="8">
        <v>1</v>
      </c>
      <c r="D47" s="9">
        <v>1850</v>
      </c>
      <c r="E47" s="10">
        <f t="shared" si="12"/>
        <v>1.85</v>
      </c>
      <c r="F47" s="11">
        <f t="shared" si="0"/>
        <v>3.0695408630553381E-3</v>
      </c>
      <c r="G47" s="12">
        <f t="shared" si="1"/>
        <v>0.53716965103468417</v>
      </c>
      <c r="H47" s="7" t="b">
        <f t="shared" si="2"/>
        <v>1</v>
      </c>
      <c r="I47" s="12">
        <f t="shared" si="3"/>
        <v>0</v>
      </c>
      <c r="J47" s="12">
        <f t="shared" si="4"/>
        <v>0</v>
      </c>
      <c r="K47" s="12">
        <f t="shared" si="13"/>
        <v>0.53716965103468417</v>
      </c>
      <c r="L47" s="7" t="b">
        <f t="shared" si="5"/>
        <v>1</v>
      </c>
      <c r="M47" s="7" t="b">
        <f t="shared" si="6"/>
        <v>1</v>
      </c>
      <c r="N47" s="12">
        <f t="shared" si="7"/>
        <v>0</v>
      </c>
      <c r="O47" s="11">
        <f t="shared" si="8"/>
        <v>3.0695408630553385E-3</v>
      </c>
      <c r="P47" s="12">
        <f t="shared" si="9"/>
        <v>0.53716965103468428</v>
      </c>
      <c r="Q47" s="7" t="b">
        <f t="shared" si="10"/>
        <v>1</v>
      </c>
      <c r="R47" s="7" t="b">
        <f t="shared" si="11"/>
        <v>1</v>
      </c>
      <c r="S47" s="7" t="b">
        <f>IF((ROUND(SUMIFS('calcs - min first'!P:P,'calcs - min first'!B:B,'calcs - max first'!B47,'calcs - min first'!A:A,'calcs - max first'!A47),7)-ROUND(P47,7))=0,TRUE,FALSE)</f>
        <v>1</v>
      </c>
      <c r="T47" s="7"/>
      <c r="U47" s="7"/>
      <c r="V47" s="7"/>
      <c r="W47" s="7"/>
    </row>
    <row r="48" spans="1:23" x14ac:dyDescent="0.2">
      <c r="A48" s="7" t="s">
        <v>47</v>
      </c>
      <c r="B48" s="7" t="s">
        <v>32</v>
      </c>
      <c r="C48" s="8">
        <v>39</v>
      </c>
      <c r="D48" s="9">
        <v>78000</v>
      </c>
      <c r="E48" s="10">
        <f t="shared" si="12"/>
        <v>78</v>
      </c>
      <c r="F48" s="11">
        <f t="shared" si="0"/>
        <v>0.12941847963152237</v>
      </c>
      <c r="G48" s="12">
        <f t="shared" si="1"/>
        <v>22.648233935516412</v>
      </c>
      <c r="H48" s="7" t="b">
        <f t="shared" si="2"/>
        <v>1</v>
      </c>
      <c r="I48" s="12">
        <f t="shared" si="3"/>
        <v>0</v>
      </c>
      <c r="J48" s="12">
        <f t="shared" si="4"/>
        <v>0</v>
      </c>
      <c r="K48" s="12">
        <f t="shared" si="13"/>
        <v>22.648233935516412</v>
      </c>
      <c r="L48" s="7" t="b">
        <f t="shared" si="5"/>
        <v>1</v>
      </c>
      <c r="M48" s="7" t="b">
        <f t="shared" si="6"/>
        <v>1</v>
      </c>
      <c r="N48" s="12">
        <f t="shared" si="7"/>
        <v>0</v>
      </c>
      <c r="O48" s="11">
        <f t="shared" si="8"/>
        <v>0.12941847963152237</v>
      </c>
      <c r="P48" s="12">
        <f t="shared" si="9"/>
        <v>22.648233935516412</v>
      </c>
      <c r="Q48" s="7" t="b">
        <f t="shared" si="10"/>
        <v>1</v>
      </c>
      <c r="R48" s="7" t="b">
        <f t="shared" si="11"/>
        <v>1</v>
      </c>
      <c r="S48" s="7" t="b">
        <f>IF((ROUND(SUMIFS('calcs - min first'!P:P,'calcs - min first'!B:B,'calcs - max first'!B48,'calcs - min first'!A:A,'calcs - max first'!A48),7)-ROUND(P48,7))=0,TRUE,FALSE)</f>
        <v>1</v>
      </c>
      <c r="T48" s="7"/>
      <c r="U48" s="7"/>
      <c r="V48" s="7"/>
      <c r="W48" s="7"/>
    </row>
    <row r="49" spans="1:23" x14ac:dyDescent="0.2">
      <c r="A49" s="7" t="s">
        <v>47</v>
      </c>
      <c r="B49" s="7" t="s">
        <v>33</v>
      </c>
      <c r="C49" s="8">
        <v>10</v>
      </c>
      <c r="D49" s="9">
        <v>19791</v>
      </c>
      <c r="E49" s="10">
        <f t="shared" si="12"/>
        <v>19.791</v>
      </c>
      <c r="F49" s="11">
        <f t="shared" si="0"/>
        <v>3.2837450389582808E-2</v>
      </c>
      <c r="G49" s="12">
        <f t="shared" si="1"/>
        <v>5.7465538181769915</v>
      </c>
      <c r="H49" s="7" t="b">
        <f t="shared" si="2"/>
        <v>1</v>
      </c>
      <c r="I49" s="12">
        <f t="shared" si="3"/>
        <v>0</v>
      </c>
      <c r="J49" s="12">
        <f t="shared" si="4"/>
        <v>0</v>
      </c>
      <c r="K49" s="12">
        <f t="shared" si="13"/>
        <v>5.7465538181769915</v>
      </c>
      <c r="L49" s="7" t="b">
        <f t="shared" si="5"/>
        <v>1</v>
      </c>
      <c r="M49" s="7" t="b">
        <f t="shared" si="6"/>
        <v>1</v>
      </c>
      <c r="N49" s="12">
        <f t="shared" si="7"/>
        <v>0</v>
      </c>
      <c r="O49" s="11">
        <f t="shared" si="8"/>
        <v>3.2837450389582815E-2</v>
      </c>
      <c r="P49" s="12">
        <f t="shared" si="9"/>
        <v>5.7465538181769924</v>
      </c>
      <c r="Q49" s="7" t="b">
        <f t="shared" si="10"/>
        <v>1</v>
      </c>
      <c r="R49" s="7" t="b">
        <f t="shared" si="11"/>
        <v>1</v>
      </c>
      <c r="S49" s="7" t="b">
        <f>IF((ROUND(SUMIFS('calcs - min first'!P:P,'calcs - min first'!B:B,'calcs - max first'!B49,'calcs - min first'!A:A,'calcs - max first'!A49),7)-ROUND(P49,7))=0,TRUE,FALSE)</f>
        <v>1</v>
      </c>
      <c r="T49" s="7"/>
      <c r="U49" s="7"/>
      <c r="V49" s="7"/>
      <c r="W49" s="7"/>
    </row>
    <row r="50" spans="1:23" x14ac:dyDescent="0.2">
      <c r="A50" s="7" t="s">
        <v>47</v>
      </c>
      <c r="B50" s="7" t="s">
        <v>34</v>
      </c>
      <c r="C50" s="8">
        <v>13</v>
      </c>
      <c r="D50" s="9">
        <v>26000</v>
      </c>
      <c r="E50" s="10">
        <f t="shared" si="12"/>
        <v>26</v>
      </c>
      <c r="F50" s="11">
        <f t="shared" si="0"/>
        <v>4.3139493210507453E-2</v>
      </c>
      <c r="G50" s="12">
        <f t="shared" si="1"/>
        <v>7.5494113118388047</v>
      </c>
      <c r="H50" s="7" t="b">
        <f t="shared" si="2"/>
        <v>1</v>
      </c>
      <c r="I50" s="12">
        <f t="shared" si="3"/>
        <v>0</v>
      </c>
      <c r="J50" s="12">
        <f t="shared" si="4"/>
        <v>0</v>
      </c>
      <c r="K50" s="12">
        <f t="shared" si="13"/>
        <v>7.5494113118388047</v>
      </c>
      <c r="L50" s="7" t="b">
        <f t="shared" si="5"/>
        <v>1</v>
      </c>
      <c r="M50" s="7" t="b">
        <f t="shared" si="6"/>
        <v>1</v>
      </c>
      <c r="N50" s="12">
        <f t="shared" si="7"/>
        <v>0</v>
      </c>
      <c r="O50" s="11">
        <f t="shared" si="8"/>
        <v>4.313949321050746E-2</v>
      </c>
      <c r="P50" s="12">
        <f t="shared" si="9"/>
        <v>7.5494113118388055</v>
      </c>
      <c r="Q50" s="7" t="b">
        <f t="shared" si="10"/>
        <v>1</v>
      </c>
      <c r="R50" s="7" t="b">
        <f t="shared" si="11"/>
        <v>1</v>
      </c>
      <c r="S50" s="7" t="b">
        <f>IF((ROUND(SUMIFS('calcs - min first'!P:P,'calcs - min first'!B:B,'calcs - max first'!B50,'calcs - min first'!A:A,'calcs - max first'!A50),7)-ROUND(P50,7))=0,TRUE,FALSE)</f>
        <v>1</v>
      </c>
      <c r="T50" s="7"/>
      <c r="U50" s="7"/>
      <c r="V50" s="7"/>
      <c r="W50" s="7"/>
    </row>
    <row r="51" spans="1:23" x14ac:dyDescent="0.2">
      <c r="A51" s="7" t="s">
        <v>47</v>
      </c>
      <c r="B51" s="7" t="s">
        <v>54</v>
      </c>
      <c r="C51" s="8">
        <v>25</v>
      </c>
      <c r="D51" s="9">
        <v>50000</v>
      </c>
      <c r="E51" s="10">
        <f t="shared" si="12"/>
        <v>50</v>
      </c>
      <c r="F51" s="11">
        <f t="shared" si="0"/>
        <v>8.2960563866360484E-2</v>
      </c>
      <c r="G51" s="12">
        <f t="shared" si="1"/>
        <v>14.518098676613084</v>
      </c>
      <c r="H51" s="7" t="b">
        <f t="shared" si="2"/>
        <v>1</v>
      </c>
      <c r="I51" s="12">
        <f t="shared" si="3"/>
        <v>0</v>
      </c>
      <c r="J51" s="12">
        <f t="shared" si="4"/>
        <v>0</v>
      </c>
      <c r="K51" s="12">
        <f t="shared" si="13"/>
        <v>14.518098676613084</v>
      </c>
      <c r="L51" s="7" t="b">
        <f t="shared" si="5"/>
        <v>1</v>
      </c>
      <c r="M51" s="7" t="b">
        <f t="shared" si="6"/>
        <v>1</v>
      </c>
      <c r="N51" s="12">
        <f t="shared" si="7"/>
        <v>0</v>
      </c>
      <c r="O51" s="11">
        <f t="shared" si="8"/>
        <v>8.2960563866360498E-2</v>
      </c>
      <c r="P51" s="12">
        <f t="shared" si="9"/>
        <v>14.518098676613088</v>
      </c>
      <c r="Q51" s="7" t="b">
        <f t="shared" si="10"/>
        <v>1</v>
      </c>
      <c r="R51" s="7" t="b">
        <f t="shared" si="11"/>
        <v>1</v>
      </c>
      <c r="S51" s="7" t="b">
        <f>IF((ROUND(SUMIFS('calcs - min first'!P:P,'calcs - min first'!B:B,'calcs - max first'!B51,'calcs - min first'!A:A,'calcs - max first'!A51),7)-ROUND(P51,7))=0,TRUE,FALSE)</f>
        <v>1</v>
      </c>
      <c r="T51" s="7"/>
      <c r="U51" s="7"/>
      <c r="V51" s="7"/>
      <c r="W51" s="7"/>
    </row>
    <row r="52" spans="1:23" x14ac:dyDescent="0.2">
      <c r="A52" s="7" t="s">
        <v>47</v>
      </c>
      <c r="B52" s="7" t="s">
        <v>36</v>
      </c>
      <c r="C52" s="8">
        <v>11</v>
      </c>
      <c r="D52" s="9">
        <v>20250</v>
      </c>
      <c r="E52" s="10">
        <f t="shared" si="12"/>
        <v>20.25</v>
      </c>
      <c r="F52" s="11">
        <f t="shared" si="0"/>
        <v>3.3599028365875999E-2</v>
      </c>
      <c r="G52" s="12">
        <f t="shared" si="1"/>
        <v>5.8798299640282998</v>
      </c>
      <c r="H52" s="7" t="b">
        <f t="shared" si="2"/>
        <v>1</v>
      </c>
      <c r="I52" s="12">
        <f t="shared" si="3"/>
        <v>0</v>
      </c>
      <c r="J52" s="12">
        <f t="shared" si="4"/>
        <v>0</v>
      </c>
      <c r="K52" s="12">
        <f t="shared" si="13"/>
        <v>5.8798299640282998</v>
      </c>
      <c r="L52" s="7" t="b">
        <f t="shared" si="5"/>
        <v>1</v>
      </c>
      <c r="M52" s="7" t="b">
        <f t="shared" si="6"/>
        <v>1</v>
      </c>
      <c r="N52" s="12">
        <f t="shared" si="7"/>
        <v>0</v>
      </c>
      <c r="O52" s="11">
        <f t="shared" si="8"/>
        <v>3.3599028365876006E-2</v>
      </c>
      <c r="P52" s="12">
        <f t="shared" si="9"/>
        <v>5.8798299640283007</v>
      </c>
      <c r="Q52" s="7" t="b">
        <f t="shared" si="10"/>
        <v>1</v>
      </c>
      <c r="R52" s="7" t="b">
        <f t="shared" si="11"/>
        <v>1</v>
      </c>
      <c r="S52" s="7" t="b">
        <f>IF((ROUND(SUMIFS('calcs - min first'!P:P,'calcs - min first'!B:B,'calcs - max first'!B52,'calcs - min first'!A:A,'calcs - max first'!A52),7)-ROUND(P52,7))=0,TRUE,FALSE)</f>
        <v>1</v>
      </c>
      <c r="T52" s="7"/>
      <c r="U52" s="7"/>
      <c r="V52" s="7"/>
      <c r="W52" s="7"/>
    </row>
    <row r="53" spans="1:23" x14ac:dyDescent="0.2">
      <c r="A53" s="7" t="s">
        <v>47</v>
      </c>
      <c r="B53" s="7" t="s">
        <v>37</v>
      </c>
      <c r="C53" s="8">
        <v>1</v>
      </c>
      <c r="D53" s="9">
        <v>2000</v>
      </c>
      <c r="E53" s="10">
        <f t="shared" si="12"/>
        <v>2</v>
      </c>
      <c r="F53" s="11">
        <f t="shared" si="0"/>
        <v>3.3184225546544193E-3</v>
      </c>
      <c r="G53" s="12">
        <f t="shared" si="1"/>
        <v>0.58072394706452335</v>
      </c>
      <c r="H53" s="7" t="b">
        <f t="shared" si="2"/>
        <v>1</v>
      </c>
      <c r="I53" s="12">
        <f t="shared" si="3"/>
        <v>0</v>
      </c>
      <c r="J53" s="12">
        <f t="shared" si="4"/>
        <v>0</v>
      </c>
      <c r="K53" s="12">
        <f t="shared" si="13"/>
        <v>0.58072394706452335</v>
      </c>
      <c r="L53" s="7" t="b">
        <f t="shared" si="5"/>
        <v>1</v>
      </c>
      <c r="M53" s="7" t="b">
        <f t="shared" si="6"/>
        <v>1</v>
      </c>
      <c r="N53" s="12">
        <f t="shared" si="7"/>
        <v>0</v>
      </c>
      <c r="O53" s="11">
        <f t="shared" si="8"/>
        <v>3.3184225546544197E-3</v>
      </c>
      <c r="P53" s="12">
        <f t="shared" si="9"/>
        <v>0.58072394706452346</v>
      </c>
      <c r="Q53" s="7" t="b">
        <f t="shared" si="10"/>
        <v>1</v>
      </c>
      <c r="R53" s="7" t="b">
        <f t="shared" si="11"/>
        <v>1</v>
      </c>
      <c r="S53" s="7" t="b">
        <f>IF((ROUND(SUMIFS('calcs - min first'!P:P,'calcs - min first'!B:B,'calcs - max first'!B53,'calcs - min first'!A:A,'calcs - max first'!A53),7)-ROUND(P53,7))=0,TRUE,FALSE)</f>
        <v>1</v>
      </c>
      <c r="T53" s="7"/>
      <c r="U53" s="7"/>
      <c r="V53" s="7"/>
      <c r="W53" s="7"/>
    </row>
    <row r="54" spans="1:23" x14ac:dyDescent="0.2">
      <c r="A54" s="7" t="s">
        <v>47</v>
      </c>
      <c r="B54" s="7" t="s">
        <v>38</v>
      </c>
      <c r="C54" s="8">
        <v>2</v>
      </c>
      <c r="D54" s="9">
        <v>4000</v>
      </c>
      <c r="E54" s="10">
        <f t="shared" si="12"/>
        <v>4</v>
      </c>
      <c r="F54" s="11">
        <f t="shared" si="0"/>
        <v>6.6368451093088386E-3</v>
      </c>
      <c r="G54" s="12">
        <f t="shared" si="1"/>
        <v>1.1614478941290467</v>
      </c>
      <c r="H54" s="7" t="b">
        <f t="shared" si="2"/>
        <v>1</v>
      </c>
      <c r="I54" s="12">
        <f t="shared" si="3"/>
        <v>0</v>
      </c>
      <c r="J54" s="12">
        <f t="shared" si="4"/>
        <v>0</v>
      </c>
      <c r="K54" s="12">
        <f t="shared" si="13"/>
        <v>1.1614478941290467</v>
      </c>
      <c r="L54" s="7" t="b">
        <f t="shared" si="5"/>
        <v>1</v>
      </c>
      <c r="M54" s="7" t="b">
        <f t="shared" si="6"/>
        <v>1</v>
      </c>
      <c r="N54" s="12">
        <f t="shared" si="7"/>
        <v>0</v>
      </c>
      <c r="O54" s="11">
        <f t="shared" si="8"/>
        <v>6.6368451093088395E-3</v>
      </c>
      <c r="P54" s="12">
        <f t="shared" si="9"/>
        <v>1.1614478941290469</v>
      </c>
      <c r="Q54" s="7" t="b">
        <f t="shared" si="10"/>
        <v>1</v>
      </c>
      <c r="R54" s="7" t="b">
        <f t="shared" si="11"/>
        <v>1</v>
      </c>
      <c r="S54" s="7" t="b">
        <f>IF((ROUND(SUMIFS('calcs - min first'!P:P,'calcs - min first'!B:B,'calcs - max first'!B54,'calcs - min first'!A:A,'calcs - max first'!A54),7)-ROUND(P54,7))=0,TRUE,FALSE)</f>
        <v>1</v>
      </c>
      <c r="T54" s="7"/>
      <c r="U54" s="7"/>
      <c r="V54" s="7"/>
      <c r="W54" s="7"/>
    </row>
    <row r="55" spans="1:23" x14ac:dyDescent="0.2">
      <c r="A55" s="7" t="s">
        <v>47</v>
      </c>
      <c r="B55" s="7" t="s">
        <v>39</v>
      </c>
      <c r="C55" s="8">
        <v>1</v>
      </c>
      <c r="D55" s="9">
        <v>2000</v>
      </c>
      <c r="E55" s="10">
        <f t="shared" si="12"/>
        <v>2</v>
      </c>
      <c r="F55" s="11">
        <f t="shared" si="0"/>
        <v>3.3184225546544193E-3</v>
      </c>
      <c r="G55" s="12">
        <f t="shared" si="1"/>
        <v>0.58072394706452335</v>
      </c>
      <c r="H55" s="7" t="b">
        <f t="shared" si="2"/>
        <v>1</v>
      </c>
      <c r="I55" s="12">
        <f t="shared" si="3"/>
        <v>0</v>
      </c>
      <c r="J55" s="12">
        <f t="shared" si="4"/>
        <v>0</v>
      </c>
      <c r="K55" s="12">
        <f t="shared" si="13"/>
        <v>0.58072394706452335</v>
      </c>
      <c r="L55" s="7" t="b">
        <f t="shared" si="5"/>
        <v>1</v>
      </c>
      <c r="M55" s="7" t="b">
        <f t="shared" si="6"/>
        <v>1</v>
      </c>
      <c r="N55" s="12">
        <f t="shared" si="7"/>
        <v>0</v>
      </c>
      <c r="O55" s="11">
        <f t="shared" si="8"/>
        <v>3.3184225546544197E-3</v>
      </c>
      <c r="P55" s="12">
        <f t="shared" si="9"/>
        <v>0.58072394706452346</v>
      </c>
      <c r="Q55" s="7" t="b">
        <f t="shared" si="10"/>
        <v>1</v>
      </c>
      <c r="R55" s="7" t="b">
        <f t="shared" si="11"/>
        <v>1</v>
      </c>
      <c r="S55" s="7" t="b">
        <f>IF((ROUND(SUMIFS('calcs - min first'!P:P,'calcs - min first'!B:B,'calcs - max first'!B55,'calcs - min first'!A:A,'calcs - max first'!A55),7)-ROUND(P55,7))=0,TRUE,FALSE)</f>
        <v>1</v>
      </c>
      <c r="T55" s="7"/>
      <c r="U55" s="7"/>
      <c r="V55" s="7"/>
      <c r="W55" s="7"/>
    </row>
    <row r="56" spans="1:23" x14ac:dyDescent="0.2">
      <c r="A56" s="7" t="s">
        <v>47</v>
      </c>
      <c r="B56" s="7" t="s">
        <v>40</v>
      </c>
      <c r="C56" s="8">
        <v>11</v>
      </c>
      <c r="D56" s="9">
        <v>22000</v>
      </c>
      <c r="E56" s="10">
        <f t="shared" si="12"/>
        <v>22</v>
      </c>
      <c r="F56" s="11">
        <f t="shared" si="0"/>
        <v>3.6502648101198611E-2</v>
      </c>
      <c r="G56" s="12">
        <f t="shared" si="1"/>
        <v>6.3879634177097566</v>
      </c>
      <c r="H56" s="7" t="b">
        <f t="shared" si="2"/>
        <v>1</v>
      </c>
      <c r="I56" s="12">
        <f t="shared" si="3"/>
        <v>0</v>
      </c>
      <c r="J56" s="12">
        <f t="shared" si="4"/>
        <v>0</v>
      </c>
      <c r="K56" s="12">
        <f t="shared" si="13"/>
        <v>6.3879634177097566</v>
      </c>
      <c r="L56" s="7" t="b">
        <f t="shared" si="5"/>
        <v>1</v>
      </c>
      <c r="M56" s="7" t="b">
        <f t="shared" si="6"/>
        <v>1</v>
      </c>
      <c r="N56" s="12">
        <f t="shared" si="7"/>
        <v>0</v>
      </c>
      <c r="O56" s="11">
        <f t="shared" si="8"/>
        <v>3.6502648101198618E-2</v>
      </c>
      <c r="P56" s="12">
        <f t="shared" si="9"/>
        <v>6.3879634177097584</v>
      </c>
      <c r="Q56" s="7" t="b">
        <f t="shared" si="10"/>
        <v>1</v>
      </c>
      <c r="R56" s="7" t="b">
        <f t="shared" si="11"/>
        <v>1</v>
      </c>
      <c r="S56" s="7" t="b">
        <f>IF((ROUND(SUMIFS('calcs - min first'!P:P,'calcs - min first'!B:B,'calcs - max first'!B56,'calcs - min first'!A:A,'calcs - max first'!A56),7)-ROUND(P56,7))=0,TRUE,FALSE)</f>
        <v>1</v>
      </c>
      <c r="T56" s="7"/>
      <c r="U56" s="7"/>
      <c r="V56" s="7"/>
      <c r="W56" s="7"/>
    </row>
    <row r="57" spans="1:23" x14ac:dyDescent="0.2">
      <c r="A57" s="7" t="s">
        <v>47</v>
      </c>
      <c r="B57" s="7" t="s">
        <v>41</v>
      </c>
      <c r="C57" s="8">
        <v>6</v>
      </c>
      <c r="D57" s="9">
        <v>12000</v>
      </c>
      <c r="E57" s="10">
        <f t="shared" si="12"/>
        <v>12</v>
      </c>
      <c r="F57" s="11">
        <f t="shared" si="0"/>
        <v>1.9910535327926516E-2</v>
      </c>
      <c r="G57" s="12">
        <f t="shared" si="1"/>
        <v>3.4843436823871401</v>
      </c>
      <c r="H57" s="7" t="b">
        <f t="shared" si="2"/>
        <v>1</v>
      </c>
      <c r="I57" s="12">
        <f t="shared" si="3"/>
        <v>0</v>
      </c>
      <c r="J57" s="12">
        <f t="shared" si="4"/>
        <v>0</v>
      </c>
      <c r="K57" s="12">
        <f t="shared" si="13"/>
        <v>3.4843436823871401</v>
      </c>
      <c r="L57" s="7" t="b">
        <f t="shared" si="5"/>
        <v>1</v>
      </c>
      <c r="M57" s="7" t="b">
        <f t="shared" si="6"/>
        <v>1</v>
      </c>
      <c r="N57" s="12">
        <f t="shared" si="7"/>
        <v>0</v>
      </c>
      <c r="O57" s="11">
        <f t="shared" si="8"/>
        <v>1.9910535327926519E-2</v>
      </c>
      <c r="P57" s="12">
        <f t="shared" si="9"/>
        <v>3.484343682387141</v>
      </c>
      <c r="Q57" s="7" t="b">
        <f t="shared" si="10"/>
        <v>1</v>
      </c>
      <c r="R57" s="7" t="b">
        <f t="shared" si="11"/>
        <v>1</v>
      </c>
      <c r="S57" s="7" t="b">
        <f>IF((ROUND(SUMIFS('calcs - min first'!P:P,'calcs - min first'!B:B,'calcs - max first'!B57,'calcs - min first'!A:A,'calcs - max first'!A57),7)-ROUND(P57,7))=0,TRUE,FALSE)</f>
        <v>1</v>
      </c>
      <c r="T57" s="7"/>
      <c r="U57" s="7"/>
      <c r="V57" s="7"/>
      <c r="W57" s="7"/>
    </row>
    <row r="58" spans="1:23" x14ac:dyDescent="0.2">
      <c r="A58" s="7" t="s">
        <v>47</v>
      </c>
      <c r="B58" s="7" t="s">
        <v>42</v>
      </c>
      <c r="C58" s="8">
        <v>24</v>
      </c>
      <c r="D58" s="9">
        <v>47250</v>
      </c>
      <c r="E58" s="10">
        <f t="shared" si="12"/>
        <v>47.25</v>
      </c>
      <c r="F58" s="11">
        <f t="shared" si="0"/>
        <v>7.8397732853710655E-2</v>
      </c>
      <c r="G58" s="12">
        <f t="shared" si="1"/>
        <v>13.719603249399364</v>
      </c>
      <c r="H58" s="7" t="b">
        <f t="shared" si="2"/>
        <v>1</v>
      </c>
      <c r="I58" s="12">
        <f t="shared" si="3"/>
        <v>0</v>
      </c>
      <c r="J58" s="12">
        <f t="shared" si="4"/>
        <v>0</v>
      </c>
      <c r="K58" s="12">
        <f t="shared" si="13"/>
        <v>13.719603249399364</v>
      </c>
      <c r="L58" s="7" t="b">
        <f t="shared" si="5"/>
        <v>1</v>
      </c>
      <c r="M58" s="7" t="b">
        <f t="shared" si="6"/>
        <v>1</v>
      </c>
      <c r="N58" s="12">
        <f t="shared" si="7"/>
        <v>0</v>
      </c>
      <c r="O58" s="11">
        <f t="shared" si="8"/>
        <v>7.8397732853710669E-2</v>
      </c>
      <c r="P58" s="12">
        <f t="shared" si="9"/>
        <v>13.719603249399366</v>
      </c>
      <c r="Q58" s="7" t="b">
        <f t="shared" si="10"/>
        <v>1</v>
      </c>
      <c r="R58" s="7" t="b">
        <f t="shared" si="11"/>
        <v>1</v>
      </c>
      <c r="S58" s="7" t="b">
        <f>IF((ROUND(SUMIFS('calcs - min first'!P:P,'calcs - min first'!B:B,'calcs - max first'!B58,'calcs - min first'!A:A,'calcs - max first'!A58),7)-ROUND(P58,7))=0,TRUE,FALSE)</f>
        <v>1</v>
      </c>
      <c r="T58" s="7"/>
      <c r="U58" s="7"/>
      <c r="V58" s="7"/>
      <c r="W58" s="7"/>
    </row>
    <row r="59" spans="1:23" x14ac:dyDescent="0.2">
      <c r="A59" s="7" t="s">
        <v>47</v>
      </c>
      <c r="B59" s="7" t="s">
        <v>44</v>
      </c>
      <c r="C59" s="8">
        <v>9</v>
      </c>
      <c r="D59" s="9">
        <v>18000</v>
      </c>
      <c r="E59" s="10">
        <f t="shared" si="12"/>
        <v>18</v>
      </c>
      <c r="F59" s="11">
        <f t="shared" si="0"/>
        <v>2.9865802991889775E-2</v>
      </c>
      <c r="G59" s="12">
        <f t="shared" si="1"/>
        <v>5.2265155235807104</v>
      </c>
      <c r="H59" s="7" t="b">
        <f t="shared" si="2"/>
        <v>1</v>
      </c>
      <c r="I59" s="12">
        <f t="shared" si="3"/>
        <v>0</v>
      </c>
      <c r="J59" s="12">
        <f t="shared" si="4"/>
        <v>0</v>
      </c>
      <c r="K59" s="12">
        <f t="shared" si="13"/>
        <v>5.2265155235807104</v>
      </c>
      <c r="L59" s="7" t="b">
        <f t="shared" si="5"/>
        <v>1</v>
      </c>
      <c r="M59" s="7" t="b">
        <f t="shared" si="6"/>
        <v>1</v>
      </c>
      <c r="N59" s="12">
        <f t="shared" si="7"/>
        <v>0</v>
      </c>
      <c r="O59" s="11">
        <f t="shared" si="8"/>
        <v>2.9865802991889779E-2</v>
      </c>
      <c r="P59" s="12">
        <f t="shared" si="9"/>
        <v>5.2265155235807113</v>
      </c>
      <c r="Q59" s="7" t="b">
        <f t="shared" si="10"/>
        <v>1</v>
      </c>
      <c r="R59" s="7" t="b">
        <f t="shared" si="11"/>
        <v>1</v>
      </c>
      <c r="S59" s="7" t="b">
        <f>IF((ROUND(SUMIFS('calcs - min first'!P:P,'calcs - min first'!B:B,'calcs - max first'!B59,'calcs - min first'!A:A,'calcs - max first'!A59),7)-ROUND(P59,7))=0,TRUE,FALSE)</f>
        <v>1</v>
      </c>
      <c r="T59" s="7"/>
      <c r="U59" s="7"/>
      <c r="V59" s="7"/>
      <c r="W59" s="7"/>
    </row>
    <row r="60" spans="1:23" x14ac:dyDescent="0.2">
      <c r="A60" s="7" t="s">
        <v>47</v>
      </c>
      <c r="B60" s="7" t="s">
        <v>55</v>
      </c>
      <c r="C60" s="8">
        <v>6</v>
      </c>
      <c r="D60" s="9">
        <v>12000</v>
      </c>
      <c r="E60" s="10">
        <f t="shared" si="12"/>
        <v>12</v>
      </c>
      <c r="F60" s="11">
        <f t="shared" si="0"/>
        <v>1.9910535327926516E-2</v>
      </c>
      <c r="G60" s="12">
        <f t="shared" si="1"/>
        <v>3.4843436823871401</v>
      </c>
      <c r="H60" s="7" t="b">
        <f t="shared" si="2"/>
        <v>1</v>
      </c>
      <c r="I60" s="12">
        <f t="shared" si="3"/>
        <v>0</v>
      </c>
      <c r="J60" s="12">
        <f t="shared" si="4"/>
        <v>0</v>
      </c>
      <c r="K60" s="12">
        <f t="shared" si="13"/>
        <v>3.4843436823871401</v>
      </c>
      <c r="L60" s="7" t="b">
        <f t="shared" si="5"/>
        <v>1</v>
      </c>
      <c r="M60" s="7" t="b">
        <f t="shared" si="6"/>
        <v>1</v>
      </c>
      <c r="N60" s="12">
        <f t="shared" si="7"/>
        <v>0</v>
      </c>
      <c r="O60" s="11">
        <f t="shared" si="8"/>
        <v>1.9910535327926519E-2</v>
      </c>
      <c r="P60" s="12">
        <f t="shared" si="9"/>
        <v>3.484343682387141</v>
      </c>
      <c r="Q60" s="7" t="b">
        <f t="shared" si="10"/>
        <v>1</v>
      </c>
      <c r="R60" s="7" t="b">
        <f t="shared" si="11"/>
        <v>1</v>
      </c>
      <c r="S60" s="7" t="b">
        <f>IF((ROUND(SUMIFS('calcs - min first'!P:P,'calcs - min first'!B:B,'calcs - max first'!B60,'calcs - min first'!A:A,'calcs - max first'!A60),7)-ROUND(P60,7))=0,TRUE,FALSE)</f>
        <v>1</v>
      </c>
      <c r="T60" s="7"/>
      <c r="U60" s="7"/>
      <c r="V60" s="7"/>
      <c r="W60" s="7"/>
    </row>
    <row r="61" spans="1:23" x14ac:dyDescent="0.2">
      <c r="A61" s="7" t="s">
        <v>47</v>
      </c>
      <c r="B61" s="7" t="s">
        <v>45</v>
      </c>
      <c r="C61" s="8">
        <v>6</v>
      </c>
      <c r="D61" s="9">
        <v>12000</v>
      </c>
      <c r="E61" s="10">
        <f t="shared" si="12"/>
        <v>12</v>
      </c>
      <c r="F61" s="11">
        <f t="shared" si="0"/>
        <v>1.9910535327926516E-2</v>
      </c>
      <c r="G61" s="12">
        <f t="shared" si="1"/>
        <v>3.4843436823871401</v>
      </c>
      <c r="H61" s="7" t="b">
        <f t="shared" si="2"/>
        <v>1</v>
      </c>
      <c r="I61" s="12">
        <f t="shared" si="3"/>
        <v>0</v>
      </c>
      <c r="J61" s="12">
        <f t="shared" si="4"/>
        <v>0</v>
      </c>
      <c r="K61" s="12">
        <f t="shared" si="13"/>
        <v>3.4843436823871401</v>
      </c>
      <c r="L61" s="7" t="b">
        <f t="shared" si="5"/>
        <v>1</v>
      </c>
      <c r="M61" s="7" t="b">
        <f t="shared" si="6"/>
        <v>1</v>
      </c>
      <c r="N61" s="12">
        <f t="shared" si="7"/>
        <v>0</v>
      </c>
      <c r="O61" s="11">
        <f t="shared" si="8"/>
        <v>1.9910535327926519E-2</v>
      </c>
      <c r="P61" s="12">
        <f t="shared" si="9"/>
        <v>3.484343682387141</v>
      </c>
      <c r="Q61" s="7" t="b">
        <f t="shared" si="10"/>
        <v>1</v>
      </c>
      <c r="R61" s="7" t="b">
        <f t="shared" si="11"/>
        <v>1</v>
      </c>
      <c r="S61" s="7" t="b">
        <f>IF((ROUND(SUMIFS('calcs - min first'!P:P,'calcs - min first'!B:B,'calcs - max first'!B61,'calcs - min first'!A:A,'calcs - max first'!A61),7)-ROUND(P61,7))=0,TRUE,FALSE)</f>
        <v>1</v>
      </c>
      <c r="T61" s="7"/>
      <c r="U61" s="7"/>
      <c r="V61" s="7"/>
      <c r="W61" s="7"/>
    </row>
  </sheetData>
  <mergeCells count="2">
    <mergeCell ref="U2:W2"/>
    <mergeCell ref="U8:W8"/>
  </mergeCells>
  <conditionalFormatting sqref="M2:M61">
    <cfRule type="cellIs" dxfId="31" priority="15" operator="equal">
      <formula>FALSE</formula>
    </cfRule>
    <cfRule type="cellIs" dxfId="30" priority="16" operator="equal">
      <formula>TRUE</formula>
    </cfRule>
  </conditionalFormatting>
  <conditionalFormatting sqref="Q2:Q61">
    <cfRule type="cellIs" dxfId="29" priority="13" operator="equal">
      <formula>FALSE</formula>
    </cfRule>
    <cfRule type="cellIs" dxfId="28" priority="14" operator="equal">
      <formula>TRUE</formula>
    </cfRule>
  </conditionalFormatting>
  <conditionalFormatting sqref="L2:L61">
    <cfRule type="cellIs" dxfId="27" priority="11" operator="equal">
      <formula>FALSE</formula>
    </cfRule>
    <cfRule type="cellIs" dxfId="26" priority="12" operator="equal">
      <formula>TRUE</formula>
    </cfRule>
  </conditionalFormatting>
  <conditionalFormatting sqref="R2:R61">
    <cfRule type="cellIs" dxfId="25" priority="9" operator="equal">
      <formula>FALSE</formula>
    </cfRule>
    <cfRule type="cellIs" dxfId="24" priority="10" operator="equal">
      <formula>TRUE</formula>
    </cfRule>
  </conditionalFormatting>
  <conditionalFormatting sqref="V15">
    <cfRule type="cellIs" dxfId="23" priority="7" operator="notEqual">
      <formula>$W$10</formula>
    </cfRule>
    <cfRule type="cellIs" dxfId="22" priority="8" operator="equal">
      <formula>$W$10</formula>
    </cfRule>
  </conditionalFormatting>
  <conditionalFormatting sqref="V16">
    <cfRule type="cellIs" dxfId="21" priority="5" operator="equal">
      <formula>$W$11</formula>
    </cfRule>
    <cfRule type="cellIs" dxfId="20" priority="6" operator="notEqual">
      <formula>$W$11</formula>
    </cfRule>
  </conditionalFormatting>
  <conditionalFormatting sqref="H2:H61">
    <cfRule type="cellIs" dxfId="19" priority="3" operator="equal">
      <formula>FALSE</formula>
    </cfRule>
    <cfRule type="cellIs" dxfId="18" priority="4" operator="equal">
      <formula>TRUE</formula>
    </cfRule>
  </conditionalFormatting>
  <conditionalFormatting sqref="S2:S61">
    <cfRule type="cellIs" dxfId="17" priority="1" operator="equal">
      <formula>FALSE</formula>
    </cfRule>
    <cfRule type="cellIs" dxfId="16" priority="2" operator="equal">
      <formula>TRUE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D2920-FD11-3E43-A993-B212C0D61149}">
  <dimension ref="A1:W6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6" x14ac:dyDescent="0.2"/>
  <cols>
    <col min="1" max="1" width="6" bestFit="1" customWidth="1"/>
    <col min="2" max="2" width="22.6640625" bestFit="1" customWidth="1"/>
    <col min="3" max="3" width="14.5" bestFit="1" customWidth="1"/>
    <col min="4" max="4" width="19" bestFit="1" customWidth="1"/>
    <col min="5" max="5" width="19.83203125" bestFit="1" customWidth="1"/>
    <col min="6" max="6" width="9.5" bestFit="1" customWidth="1"/>
    <col min="7" max="7" width="22" bestFit="1" customWidth="1"/>
    <col min="8" max="8" width="14.33203125" bestFit="1" customWidth="1"/>
    <col min="9" max="9" width="19.83203125" bestFit="1" customWidth="1"/>
    <col min="10" max="10" width="29.83203125" bestFit="1" customWidth="1"/>
    <col min="11" max="11" width="28.5" bestFit="1" customWidth="1"/>
    <col min="12" max="12" width="14.33203125" bestFit="1" customWidth="1"/>
    <col min="13" max="13" width="14.5" bestFit="1" customWidth="1"/>
    <col min="14" max="14" width="18.6640625" bestFit="1" customWidth="1"/>
    <col min="15" max="15" width="29" bestFit="1" customWidth="1"/>
    <col min="16" max="16" width="26" bestFit="1" customWidth="1"/>
    <col min="17" max="17" width="14.5" bestFit="1" customWidth="1"/>
    <col min="18" max="18" width="14.33203125" bestFit="1" customWidth="1"/>
    <col min="19" max="19" width="23.6640625" bestFit="1" customWidth="1"/>
    <col min="21" max="21" width="6" bestFit="1" customWidth="1"/>
    <col min="22" max="22" width="10" bestFit="1" customWidth="1"/>
    <col min="23" max="23" width="12.33203125" bestFit="1" customWidth="1"/>
  </cols>
  <sheetData>
    <row r="1" spans="1:23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1" t="s">
        <v>11</v>
      </c>
      <c r="I1" s="6" t="s">
        <v>12</v>
      </c>
      <c r="J1" s="5" t="s">
        <v>13</v>
      </c>
      <c r="K1" s="6" t="s">
        <v>10</v>
      </c>
      <c r="L1" s="1" t="s">
        <v>11</v>
      </c>
      <c r="M1" s="1" t="s">
        <v>7</v>
      </c>
      <c r="N1" s="6" t="s">
        <v>8</v>
      </c>
      <c r="O1" s="6" t="s">
        <v>65</v>
      </c>
      <c r="P1" s="6" t="s">
        <v>14</v>
      </c>
      <c r="Q1" s="1" t="s">
        <v>7</v>
      </c>
      <c r="R1" s="1" t="s">
        <v>11</v>
      </c>
      <c r="S1" s="6" t="s">
        <v>15</v>
      </c>
      <c r="T1" s="1"/>
      <c r="U1" s="1"/>
      <c r="V1" s="1"/>
      <c r="W1" s="1"/>
    </row>
    <row r="2" spans="1:23" x14ac:dyDescent="0.2">
      <c r="A2" s="7" t="s">
        <v>16</v>
      </c>
      <c r="B2" s="7" t="s">
        <v>17</v>
      </c>
      <c r="C2" s="8">
        <v>12</v>
      </c>
      <c r="D2" s="9">
        <v>24000</v>
      </c>
      <c r="E2" s="10">
        <f>D2/1000</f>
        <v>24</v>
      </c>
      <c r="F2" s="11">
        <f t="shared" ref="F2:F61" si="0">E2/SUMIF(A:A,A2,E:E)</f>
        <v>3.5030819823357089E-2</v>
      </c>
      <c r="G2" s="12">
        <f t="shared" ref="G2:G61" si="1">F2*VLOOKUP(A2,$U$10:$W$11,3,FALSE)</f>
        <v>2.6273114867517817</v>
      </c>
      <c r="H2" s="7" t="b">
        <f t="shared" ref="H2:H61" si="2">IF(SUMIF(B:B,B2,G:G)&gt;=$V$18,TRUE,FALSE)</f>
        <v>1</v>
      </c>
      <c r="I2" s="12">
        <f t="shared" ref="I2:I61" si="3">IF(NOT(H2),$V$18*(G2/SUMIF(B:B,B2,G:G)),0)</f>
        <v>0</v>
      </c>
      <c r="J2" s="11">
        <f t="shared" ref="J2:J61" si="4">IF(I2=0,G2/SUMIFS(G:G,A:A,A2,I:I,0),0)</f>
        <v>3.5699623368973463E-2</v>
      </c>
      <c r="K2" s="12">
        <f t="shared" ref="K2:K61" si="5">MAX((VLOOKUP(A2,$U$10:$W$11,3,FALSE)-SUMIF(A:A,A2,I:I))*J2,I2)</f>
        <v>2.6060725059350629</v>
      </c>
      <c r="L2" s="7" t="b">
        <f t="shared" ref="L2:L61" si="6">IF(SUMIF(B:B,B2,K:K)&gt;=$V$18,TRUE,FALSE)</f>
        <v>1</v>
      </c>
      <c r="M2" s="7" t="b">
        <f t="shared" ref="M2:M61" si="7">IF(K2/VLOOKUP($A2,$U$10:$W$11,3,FALSE)&lt;=$V$19,TRUE,FALSE)</f>
        <v>1</v>
      </c>
      <c r="N2" s="12">
        <f t="shared" ref="N2:N61" si="8">MAX(K2-VLOOKUP(A2,$U$10:$W$11,3,FALSE)*$V$19,0)</f>
        <v>0</v>
      </c>
      <c r="O2" s="12">
        <f t="shared" ref="O2:O61" si="9">IF(AND(I2=0,N2=0),K2/SUMIFS(K:K,A:A,A2,I:I,0,N:N,0)*SUMIF(A:A,A2,N:N),0)</f>
        <v>0.19205242873515288</v>
      </c>
      <c r="P2" s="12">
        <f>SUM(K2,-N2,O2)</f>
        <v>2.7981249346702159</v>
      </c>
      <c r="Q2" s="7" t="b">
        <f t="shared" ref="Q2:Q61" si="10">IF(P2/VLOOKUP($A2,$U$10:$W$11,3,FALSE)&lt;=$V$19,TRUE,FALSE)</f>
        <v>1</v>
      </c>
      <c r="R2" s="7" t="b">
        <f t="shared" ref="R2:R61" si="11">IF(SUMIF(B:B,B2,P:P)&gt;=$V$18,TRUE,FALSE)</f>
        <v>1</v>
      </c>
      <c r="S2" s="18" t="b">
        <f>IF(ROUND(SUMIFS('calcs - max first'!P:P,'calcs - max first'!B:B,'calcs - min first'!B2,'calcs - max first'!A:A,'calcs - min first'!A2),7)-ROUND(P2,7)=0,TRUE,FALSE)</f>
        <v>1</v>
      </c>
      <c r="T2" s="7"/>
      <c r="U2" s="21" t="s">
        <v>56</v>
      </c>
      <c r="V2" s="21"/>
      <c r="W2" s="21"/>
    </row>
    <row r="3" spans="1:23" x14ac:dyDescent="0.2">
      <c r="A3" s="7" t="s">
        <v>16</v>
      </c>
      <c r="B3" s="7" t="s">
        <v>18</v>
      </c>
      <c r="C3" s="8">
        <v>3</v>
      </c>
      <c r="D3" s="9">
        <v>6000</v>
      </c>
      <c r="E3" s="10">
        <f t="shared" ref="E3:E61" si="12">D3/1000</f>
        <v>6</v>
      </c>
      <c r="F3" s="11">
        <f t="shared" si="0"/>
        <v>8.7577049558392722E-3</v>
      </c>
      <c r="G3" s="12">
        <f t="shared" si="1"/>
        <v>0.65682787168794543</v>
      </c>
      <c r="H3" s="7" t="b">
        <f t="shared" si="2"/>
        <v>1</v>
      </c>
      <c r="I3" s="12">
        <f t="shared" si="3"/>
        <v>0</v>
      </c>
      <c r="J3" s="11">
        <f t="shared" si="4"/>
        <v>8.9249058422433657E-3</v>
      </c>
      <c r="K3" s="12">
        <f t="shared" si="5"/>
        <v>0.65151812648376572</v>
      </c>
      <c r="L3" s="7" t="b">
        <f t="shared" si="6"/>
        <v>1</v>
      </c>
      <c r="M3" s="7" t="b">
        <f t="shared" si="7"/>
        <v>1</v>
      </c>
      <c r="N3" s="12">
        <f t="shared" si="8"/>
        <v>0</v>
      </c>
      <c r="O3" s="12">
        <f t="shared" si="9"/>
        <v>4.801310718378822E-2</v>
      </c>
      <c r="P3" s="12">
        <f t="shared" ref="P3:P61" si="13">SUM(K3,-N3,O3)</f>
        <v>0.69953123366755399</v>
      </c>
      <c r="Q3" s="7" t="b">
        <f t="shared" si="10"/>
        <v>1</v>
      </c>
      <c r="R3" s="7" t="b">
        <f t="shared" si="11"/>
        <v>1</v>
      </c>
      <c r="S3" s="18" t="b">
        <f>IF(ROUND(SUMIFS('calcs - max first'!P:P,'calcs - max first'!B:B,'calcs - min first'!B3,'calcs - max first'!A:A,'calcs - min first'!A3),7)-ROUND(P3,7)=0,TRUE,FALSE)</f>
        <v>1</v>
      </c>
      <c r="T3" s="7"/>
      <c r="U3" s="1" t="s">
        <v>0</v>
      </c>
      <c r="V3" s="13" t="s">
        <v>57</v>
      </c>
      <c r="W3" s="13" t="s">
        <v>58</v>
      </c>
    </row>
    <row r="4" spans="1:23" x14ac:dyDescent="0.2">
      <c r="A4" s="7" t="s">
        <v>16</v>
      </c>
      <c r="B4" s="7" t="s">
        <v>19</v>
      </c>
      <c r="C4" s="8">
        <v>2</v>
      </c>
      <c r="D4" s="9">
        <v>2992</v>
      </c>
      <c r="E4" s="10">
        <f t="shared" si="12"/>
        <v>2.992</v>
      </c>
      <c r="F4" s="11">
        <f t="shared" si="0"/>
        <v>4.3671755379785168E-3</v>
      </c>
      <c r="G4" s="12">
        <f t="shared" si="1"/>
        <v>0.32753816534838875</v>
      </c>
      <c r="H4" s="7" t="b">
        <f t="shared" si="2"/>
        <v>1</v>
      </c>
      <c r="I4" s="12">
        <f t="shared" si="3"/>
        <v>0</v>
      </c>
      <c r="J4" s="11">
        <f t="shared" si="4"/>
        <v>4.4505530466653577E-3</v>
      </c>
      <c r="K4" s="12">
        <f t="shared" si="5"/>
        <v>0.32489037240657109</v>
      </c>
      <c r="L4" s="7" t="b">
        <f t="shared" si="6"/>
        <v>1</v>
      </c>
      <c r="M4" s="7" t="b">
        <f t="shared" si="7"/>
        <v>1</v>
      </c>
      <c r="N4" s="12">
        <f t="shared" si="8"/>
        <v>0</v>
      </c>
      <c r="O4" s="12">
        <f t="shared" si="9"/>
        <v>2.3942536115649053E-2</v>
      </c>
      <c r="P4" s="12">
        <f t="shared" si="13"/>
        <v>0.34883290852222015</v>
      </c>
      <c r="Q4" s="7" t="b">
        <f t="shared" si="10"/>
        <v>1</v>
      </c>
      <c r="R4" s="7" t="b">
        <f t="shared" si="11"/>
        <v>1</v>
      </c>
      <c r="S4" s="18" t="b">
        <f>IF(ROUND(SUMIFS('calcs - max first'!P:P,'calcs - max first'!B:B,'calcs - min first'!B4,'calcs - max first'!A:A,'calcs - min first'!A4),7)-ROUND(P4,7)=0,TRUE,FALSE)</f>
        <v>1</v>
      </c>
      <c r="T4" s="7"/>
      <c r="U4" s="1" t="s">
        <v>16</v>
      </c>
      <c r="V4" s="8">
        <f>SUMIF(A:A,U4,C:C)</f>
        <v>351</v>
      </c>
      <c r="W4" s="14">
        <f>SUMIF(A:A,U4,E:E)</f>
        <v>685.1110000000001</v>
      </c>
    </row>
    <row r="5" spans="1:23" x14ac:dyDescent="0.2">
      <c r="A5" s="7" t="s">
        <v>16</v>
      </c>
      <c r="B5" s="7" t="s">
        <v>20</v>
      </c>
      <c r="C5" s="8">
        <v>6</v>
      </c>
      <c r="D5" s="9">
        <v>8134</v>
      </c>
      <c r="E5" s="10">
        <f t="shared" si="12"/>
        <v>8.1340000000000003</v>
      </c>
      <c r="F5" s="11">
        <f t="shared" si="0"/>
        <v>1.1872528685132772E-2</v>
      </c>
      <c r="G5" s="12">
        <f t="shared" si="1"/>
        <v>0.89043965138495784</v>
      </c>
      <c r="H5" s="7" t="b">
        <f t="shared" si="2"/>
        <v>1</v>
      </c>
      <c r="I5" s="12">
        <f t="shared" si="3"/>
        <v>0</v>
      </c>
      <c r="J5" s="11">
        <f t="shared" si="4"/>
        <v>1.2099197353467919E-2</v>
      </c>
      <c r="K5" s="12">
        <f t="shared" si="5"/>
        <v>0.8832414068031581</v>
      </c>
      <c r="L5" s="7" t="b">
        <f t="shared" si="6"/>
        <v>1</v>
      </c>
      <c r="M5" s="7" t="b">
        <f t="shared" si="7"/>
        <v>1</v>
      </c>
      <c r="N5" s="12">
        <f t="shared" si="8"/>
        <v>0</v>
      </c>
      <c r="O5" s="12">
        <f t="shared" si="9"/>
        <v>6.5089768972155529E-2</v>
      </c>
      <c r="P5" s="12">
        <f t="shared" si="13"/>
        <v>0.94833117577531367</v>
      </c>
      <c r="Q5" s="7" t="b">
        <f t="shared" si="10"/>
        <v>1</v>
      </c>
      <c r="R5" s="7" t="b">
        <f t="shared" si="11"/>
        <v>1</v>
      </c>
      <c r="S5" s="18" t="b">
        <f>IF(ROUND(SUMIFS('calcs - max first'!P:P,'calcs - max first'!B:B,'calcs - min first'!B5,'calcs - max first'!A:A,'calcs - min first'!A5),7)-ROUND(P5,7)=0,TRUE,FALSE)</f>
        <v>1</v>
      </c>
      <c r="T5" s="7"/>
      <c r="U5" s="1" t="s">
        <v>47</v>
      </c>
      <c r="V5" s="8">
        <f>SUMIF(A:A,U5,C:C)</f>
        <v>303</v>
      </c>
      <c r="W5" s="14">
        <f>SUMIF(A:A,U5,E:E)</f>
        <v>602.69600000000003</v>
      </c>
    </row>
    <row r="6" spans="1:23" x14ac:dyDescent="0.2">
      <c r="A6" s="7" t="s">
        <v>16</v>
      </c>
      <c r="B6" s="7" t="s">
        <v>21</v>
      </c>
      <c r="C6" s="8">
        <v>15</v>
      </c>
      <c r="D6" s="9">
        <v>29000</v>
      </c>
      <c r="E6" s="10">
        <f t="shared" si="12"/>
        <v>29</v>
      </c>
      <c r="F6" s="11">
        <f t="shared" si="0"/>
        <v>4.2328907286556479E-2</v>
      </c>
      <c r="G6" s="12">
        <f t="shared" si="1"/>
        <v>3.1746680464917358</v>
      </c>
      <c r="H6" s="7" t="b">
        <f t="shared" si="2"/>
        <v>1</v>
      </c>
      <c r="I6" s="12">
        <f t="shared" si="3"/>
        <v>0</v>
      </c>
      <c r="J6" s="11">
        <f t="shared" si="4"/>
        <v>4.3137044904176261E-2</v>
      </c>
      <c r="K6" s="12">
        <f t="shared" si="5"/>
        <v>3.1490042780048673</v>
      </c>
      <c r="L6" s="7" t="b">
        <f t="shared" si="6"/>
        <v>1</v>
      </c>
      <c r="M6" s="7" t="b">
        <f t="shared" si="7"/>
        <v>1</v>
      </c>
      <c r="N6" s="12">
        <f t="shared" si="8"/>
        <v>0</v>
      </c>
      <c r="O6" s="12">
        <f t="shared" si="9"/>
        <v>0.23206335138830969</v>
      </c>
      <c r="P6" s="12">
        <f t="shared" si="13"/>
        <v>3.381067629393177</v>
      </c>
      <c r="Q6" s="7" t="b">
        <f t="shared" si="10"/>
        <v>1</v>
      </c>
      <c r="R6" s="7" t="b">
        <f t="shared" si="11"/>
        <v>1</v>
      </c>
      <c r="S6" s="18" t="b">
        <f>IF(ROUND(SUMIFS('calcs - max first'!P:P,'calcs - max first'!B:B,'calcs - min first'!B6,'calcs - max first'!A:A,'calcs - min first'!A6),7)-ROUND(P6,7)=0,TRUE,FALSE)</f>
        <v>1</v>
      </c>
      <c r="T6" s="7"/>
      <c r="U6" s="1" t="s">
        <v>59</v>
      </c>
      <c r="V6" s="8">
        <f>SUM(V4:V5)</f>
        <v>654</v>
      </c>
      <c r="W6" s="14">
        <f>SUM(W4:W5)</f>
        <v>1287.8070000000002</v>
      </c>
    </row>
    <row r="7" spans="1:23" x14ac:dyDescent="0.2">
      <c r="A7" s="7" t="s">
        <v>16</v>
      </c>
      <c r="B7" s="7" t="s">
        <v>22</v>
      </c>
      <c r="C7" s="8">
        <v>2</v>
      </c>
      <c r="D7" s="9">
        <v>3000</v>
      </c>
      <c r="E7" s="10">
        <f t="shared" si="12"/>
        <v>3</v>
      </c>
      <c r="F7" s="11">
        <f t="shared" si="0"/>
        <v>4.3788524779196361E-3</v>
      </c>
      <c r="G7" s="12">
        <f t="shared" si="1"/>
        <v>0.32841393584397272</v>
      </c>
      <c r="H7" s="7" t="b">
        <f t="shared" si="2"/>
        <v>1</v>
      </c>
      <c r="I7" s="12">
        <f t="shared" si="3"/>
        <v>0</v>
      </c>
      <c r="J7" s="11">
        <f t="shared" si="4"/>
        <v>4.4624529211216828E-3</v>
      </c>
      <c r="K7" s="12">
        <f t="shared" si="5"/>
        <v>0.32575906324188286</v>
      </c>
      <c r="L7" s="7" t="b">
        <f t="shared" si="6"/>
        <v>1</v>
      </c>
      <c r="M7" s="7" t="b">
        <f t="shared" si="7"/>
        <v>1</v>
      </c>
      <c r="N7" s="12">
        <f t="shared" si="8"/>
        <v>0</v>
      </c>
      <c r="O7" s="12">
        <f t="shared" si="9"/>
        <v>2.400655359189411E-2</v>
      </c>
      <c r="P7" s="12">
        <f t="shared" si="13"/>
        <v>0.34976561683377699</v>
      </c>
      <c r="Q7" s="7" t="b">
        <f t="shared" si="10"/>
        <v>1</v>
      </c>
      <c r="R7" s="7" t="b">
        <f t="shared" si="11"/>
        <v>1</v>
      </c>
      <c r="S7" s="18" t="b">
        <f>IF(ROUND(SUMIFS('calcs - max first'!P:P,'calcs - max first'!B:B,'calcs - min first'!B7,'calcs - max first'!A:A,'calcs - min first'!A7),7)-ROUND(P7,7)=0,TRUE,FALSE)</f>
        <v>1</v>
      </c>
      <c r="T7" s="7"/>
      <c r="U7" s="7"/>
      <c r="V7" s="7"/>
      <c r="W7" s="7"/>
    </row>
    <row r="8" spans="1:23" x14ac:dyDescent="0.2">
      <c r="A8" s="7" t="s">
        <v>16</v>
      </c>
      <c r="B8" s="7" t="s">
        <v>23</v>
      </c>
      <c r="C8" s="8">
        <v>4</v>
      </c>
      <c r="D8" s="9">
        <v>8000</v>
      </c>
      <c r="E8" s="10">
        <f t="shared" si="12"/>
        <v>8</v>
      </c>
      <c r="F8" s="11">
        <f t="shared" si="0"/>
        <v>1.1676939941119029E-2</v>
      </c>
      <c r="G8" s="12">
        <f t="shared" si="1"/>
        <v>0.87577049558392717</v>
      </c>
      <c r="H8" s="7" t="b">
        <f t="shared" si="2"/>
        <v>1</v>
      </c>
      <c r="I8" s="12">
        <f t="shared" si="3"/>
        <v>0</v>
      </c>
      <c r="J8" s="11">
        <f t="shared" si="4"/>
        <v>1.1899874456324486E-2</v>
      </c>
      <c r="K8" s="12">
        <f t="shared" si="5"/>
        <v>0.86869083531168756</v>
      </c>
      <c r="L8" s="7" t="b">
        <f t="shared" si="6"/>
        <v>1</v>
      </c>
      <c r="M8" s="7" t="b">
        <f t="shared" si="7"/>
        <v>1</v>
      </c>
      <c r="N8" s="12">
        <f t="shared" si="8"/>
        <v>0</v>
      </c>
      <c r="O8" s="12">
        <f t="shared" si="9"/>
        <v>6.4017476245050942E-2</v>
      </c>
      <c r="P8" s="12">
        <f t="shared" si="13"/>
        <v>0.9327083115567385</v>
      </c>
      <c r="Q8" s="7" t="b">
        <f t="shared" si="10"/>
        <v>1</v>
      </c>
      <c r="R8" s="7" t="b">
        <f t="shared" si="11"/>
        <v>1</v>
      </c>
      <c r="S8" s="18" t="b">
        <f>IF(ROUND(SUMIFS('calcs - max first'!P:P,'calcs - max first'!B:B,'calcs - min first'!B8,'calcs - max first'!A:A,'calcs - min first'!A8),7)-ROUND(P8,7)=0,TRUE,FALSE)</f>
        <v>1</v>
      </c>
      <c r="T8" s="7"/>
      <c r="U8" s="21" t="s">
        <v>60</v>
      </c>
      <c r="V8" s="21"/>
      <c r="W8" s="21"/>
    </row>
    <row r="9" spans="1:23" x14ac:dyDescent="0.2">
      <c r="A9" s="7" t="s">
        <v>16</v>
      </c>
      <c r="B9" s="7" t="s">
        <v>24</v>
      </c>
      <c r="C9" s="8">
        <v>8</v>
      </c>
      <c r="D9" s="9">
        <v>16000</v>
      </c>
      <c r="E9" s="10">
        <f t="shared" si="12"/>
        <v>16</v>
      </c>
      <c r="F9" s="11">
        <f t="shared" si="0"/>
        <v>2.3353879882238058E-2</v>
      </c>
      <c r="G9" s="12">
        <f t="shared" si="1"/>
        <v>1.7515409911678543</v>
      </c>
      <c r="H9" s="7" t="b">
        <f t="shared" si="2"/>
        <v>1</v>
      </c>
      <c r="I9" s="12">
        <f t="shared" si="3"/>
        <v>0</v>
      </c>
      <c r="J9" s="11">
        <f t="shared" si="4"/>
        <v>2.3799748912648973E-2</v>
      </c>
      <c r="K9" s="12">
        <f t="shared" si="5"/>
        <v>1.7373816706233751</v>
      </c>
      <c r="L9" s="7" t="b">
        <f t="shared" si="6"/>
        <v>1</v>
      </c>
      <c r="M9" s="7" t="b">
        <f t="shared" si="7"/>
        <v>1</v>
      </c>
      <c r="N9" s="12">
        <f t="shared" si="8"/>
        <v>0</v>
      </c>
      <c r="O9" s="12">
        <f t="shared" si="9"/>
        <v>0.12803495249010188</v>
      </c>
      <c r="P9" s="12">
        <f t="shared" si="13"/>
        <v>1.865416623113477</v>
      </c>
      <c r="Q9" s="7" t="b">
        <f t="shared" si="10"/>
        <v>1</v>
      </c>
      <c r="R9" s="7" t="b">
        <f t="shared" si="11"/>
        <v>1</v>
      </c>
      <c r="S9" s="18" t="b">
        <f>IF(ROUND(SUMIFS('calcs - max first'!P:P,'calcs - max first'!B:B,'calcs - min first'!B9,'calcs - max first'!A:A,'calcs - min first'!A9),7)-ROUND(P9,7)=0,TRUE,FALSE)</f>
        <v>1</v>
      </c>
      <c r="T9" s="7"/>
      <c r="U9" s="1" t="s">
        <v>0</v>
      </c>
      <c r="V9" s="1" t="s">
        <v>61</v>
      </c>
      <c r="W9" s="1" t="s">
        <v>58</v>
      </c>
    </row>
    <row r="10" spans="1:23" x14ac:dyDescent="0.2">
      <c r="A10" s="7" t="s">
        <v>16</v>
      </c>
      <c r="B10" s="7" t="s">
        <v>25</v>
      </c>
      <c r="C10" s="8">
        <v>8</v>
      </c>
      <c r="D10" s="9">
        <v>14900</v>
      </c>
      <c r="E10" s="10">
        <f t="shared" si="12"/>
        <v>14.9</v>
      </c>
      <c r="F10" s="11">
        <f t="shared" si="0"/>
        <v>2.174830064033419E-2</v>
      </c>
      <c r="G10" s="12">
        <f t="shared" si="1"/>
        <v>1.6311225480250642</v>
      </c>
      <c r="H10" s="7" t="b">
        <f t="shared" si="2"/>
        <v>1</v>
      </c>
      <c r="I10" s="12">
        <f t="shared" si="3"/>
        <v>0</v>
      </c>
      <c r="J10" s="11">
        <f t="shared" si="4"/>
        <v>2.2163516174904353E-2</v>
      </c>
      <c r="K10" s="12">
        <f t="shared" si="5"/>
        <v>1.6179366807680178</v>
      </c>
      <c r="L10" s="7" t="b">
        <f t="shared" si="6"/>
        <v>1</v>
      </c>
      <c r="M10" s="7" t="b">
        <f t="shared" si="7"/>
        <v>1</v>
      </c>
      <c r="N10" s="12">
        <f t="shared" si="8"/>
        <v>0</v>
      </c>
      <c r="O10" s="12">
        <f t="shared" si="9"/>
        <v>0.11923254950640737</v>
      </c>
      <c r="P10" s="12">
        <f t="shared" si="13"/>
        <v>1.737169230274425</v>
      </c>
      <c r="Q10" s="7" t="b">
        <f t="shared" si="10"/>
        <v>1</v>
      </c>
      <c r="R10" s="7" t="b">
        <f t="shared" si="11"/>
        <v>1</v>
      </c>
      <c r="S10" s="18" t="b">
        <f>IF(ROUND(SUMIFS('calcs - max first'!P:P,'calcs - max first'!B:B,'calcs - min first'!B10,'calcs - max first'!A:A,'calcs - min first'!A10),7)-ROUND(P10,7)=0,TRUE,FALSE)</f>
        <v>1</v>
      </c>
      <c r="T10" s="7"/>
      <c r="U10" s="1" t="s">
        <v>16</v>
      </c>
      <c r="V10" s="15">
        <v>0.3</v>
      </c>
      <c r="W10" s="12">
        <f>W$12*V10</f>
        <v>75</v>
      </c>
    </row>
    <row r="11" spans="1:23" x14ac:dyDescent="0.2">
      <c r="A11" s="7" t="s">
        <v>16</v>
      </c>
      <c r="B11" s="7" t="s">
        <v>26</v>
      </c>
      <c r="C11" s="8">
        <v>15</v>
      </c>
      <c r="D11" s="9">
        <v>30000</v>
      </c>
      <c r="E11" s="10">
        <f t="shared" si="12"/>
        <v>30</v>
      </c>
      <c r="F11" s="11">
        <f t="shared" si="0"/>
        <v>4.3788524779196356E-2</v>
      </c>
      <c r="G11" s="12">
        <f t="shared" si="1"/>
        <v>3.2841393584397265</v>
      </c>
      <c r="H11" s="7" t="b">
        <f t="shared" si="2"/>
        <v>1</v>
      </c>
      <c r="I11" s="12">
        <f t="shared" si="3"/>
        <v>0</v>
      </c>
      <c r="J11" s="11">
        <f t="shared" si="4"/>
        <v>4.4624529211216818E-2</v>
      </c>
      <c r="K11" s="12">
        <f t="shared" si="5"/>
        <v>3.2575906324188275</v>
      </c>
      <c r="L11" s="7" t="b">
        <f t="shared" si="6"/>
        <v>1</v>
      </c>
      <c r="M11" s="7" t="b">
        <f t="shared" si="7"/>
        <v>1</v>
      </c>
      <c r="N11" s="12">
        <f t="shared" si="8"/>
        <v>0</v>
      </c>
      <c r="O11" s="12">
        <f t="shared" si="9"/>
        <v>0.240065535918941</v>
      </c>
      <c r="P11" s="12">
        <f t="shared" si="13"/>
        <v>3.4976561683377687</v>
      </c>
      <c r="Q11" s="7" t="b">
        <f t="shared" si="10"/>
        <v>1</v>
      </c>
      <c r="R11" s="7" t="b">
        <f t="shared" si="11"/>
        <v>1</v>
      </c>
      <c r="S11" s="18" t="b">
        <f>IF(ROUND(SUMIFS('calcs - max first'!P:P,'calcs - max first'!B:B,'calcs - min first'!B11,'calcs - max first'!A:A,'calcs - min first'!A11),7)-ROUND(P11,7)=0,TRUE,FALSE)</f>
        <v>1</v>
      </c>
      <c r="T11" s="7"/>
      <c r="U11" s="1" t="s">
        <v>47</v>
      </c>
      <c r="V11" s="15">
        <v>0.7</v>
      </c>
      <c r="W11" s="12">
        <f>W$12*V11</f>
        <v>175</v>
      </c>
    </row>
    <row r="12" spans="1:23" x14ac:dyDescent="0.2">
      <c r="A12" s="7" t="s">
        <v>16</v>
      </c>
      <c r="B12" s="7" t="s">
        <v>27</v>
      </c>
      <c r="C12" s="8">
        <v>17</v>
      </c>
      <c r="D12" s="9">
        <v>34000</v>
      </c>
      <c r="E12" s="10">
        <f t="shared" si="12"/>
        <v>34</v>
      </c>
      <c r="F12" s="11">
        <f t="shared" si="0"/>
        <v>4.9626994749755869E-2</v>
      </c>
      <c r="G12" s="12">
        <f t="shared" si="1"/>
        <v>3.7220246062316904</v>
      </c>
      <c r="H12" s="7" t="b">
        <f t="shared" si="2"/>
        <v>1</v>
      </c>
      <c r="I12" s="12">
        <f t="shared" si="3"/>
        <v>0</v>
      </c>
      <c r="J12" s="11">
        <f t="shared" si="4"/>
        <v>5.0574466439379066E-2</v>
      </c>
      <c r="K12" s="12">
        <f t="shared" si="5"/>
        <v>3.6919360500746716</v>
      </c>
      <c r="L12" s="7" t="b">
        <f t="shared" si="6"/>
        <v>1</v>
      </c>
      <c r="M12" s="7" t="b">
        <f t="shared" si="7"/>
        <v>1</v>
      </c>
      <c r="N12" s="12">
        <f t="shared" si="8"/>
        <v>0</v>
      </c>
      <c r="O12" s="12">
        <f t="shared" si="9"/>
        <v>0.2720742740414665</v>
      </c>
      <c r="P12" s="12">
        <f t="shared" si="13"/>
        <v>3.964010324116138</v>
      </c>
      <c r="Q12" s="7" t="b">
        <f t="shared" si="10"/>
        <v>1</v>
      </c>
      <c r="R12" s="7" t="b">
        <f t="shared" si="11"/>
        <v>1</v>
      </c>
      <c r="S12" s="18" t="b">
        <f>IF(ROUND(SUMIFS('calcs - max first'!P:P,'calcs - max first'!B:B,'calcs - min first'!B12,'calcs - max first'!A:A,'calcs - min first'!A12),7)-ROUND(P12,7)=0,TRUE,FALSE)</f>
        <v>1</v>
      </c>
      <c r="T12" s="7"/>
      <c r="U12" s="1" t="s">
        <v>59</v>
      </c>
      <c r="V12" s="15">
        <f>SUM(V10:V11)</f>
        <v>1</v>
      </c>
      <c r="W12" s="12">
        <v>250</v>
      </c>
    </row>
    <row r="13" spans="1:23" x14ac:dyDescent="0.2">
      <c r="A13" s="7" t="s">
        <v>16</v>
      </c>
      <c r="B13" s="7" t="s">
        <v>28</v>
      </c>
      <c r="C13" s="8">
        <v>16</v>
      </c>
      <c r="D13" s="9">
        <v>32000</v>
      </c>
      <c r="E13" s="10">
        <f t="shared" si="12"/>
        <v>32</v>
      </c>
      <c r="F13" s="11">
        <f t="shared" si="0"/>
        <v>4.6707759764476116E-2</v>
      </c>
      <c r="G13" s="12">
        <f t="shared" si="1"/>
        <v>3.5030819823357087</v>
      </c>
      <c r="H13" s="7" t="b">
        <f t="shared" si="2"/>
        <v>1</v>
      </c>
      <c r="I13" s="12">
        <f t="shared" si="3"/>
        <v>0</v>
      </c>
      <c r="J13" s="11">
        <f t="shared" si="4"/>
        <v>4.7599497825297946E-2</v>
      </c>
      <c r="K13" s="12">
        <f t="shared" si="5"/>
        <v>3.4747633412467502</v>
      </c>
      <c r="L13" s="7" t="b">
        <f t="shared" si="6"/>
        <v>1</v>
      </c>
      <c r="M13" s="7" t="b">
        <f t="shared" si="7"/>
        <v>1</v>
      </c>
      <c r="N13" s="12">
        <f t="shared" si="8"/>
        <v>0</v>
      </c>
      <c r="O13" s="12">
        <f t="shared" si="9"/>
        <v>0.25606990498020377</v>
      </c>
      <c r="P13" s="12">
        <f t="shared" si="13"/>
        <v>3.730833246226954</v>
      </c>
      <c r="Q13" s="7" t="b">
        <f t="shared" si="10"/>
        <v>1</v>
      </c>
      <c r="R13" s="7" t="b">
        <f t="shared" si="11"/>
        <v>1</v>
      </c>
      <c r="S13" s="18" t="b">
        <f>IF(ROUND(SUMIFS('calcs - max first'!P:P,'calcs - max first'!B:B,'calcs - min first'!B13,'calcs - max first'!A:A,'calcs - min first'!A13),7)-ROUND(P13,7)=0,TRUE,FALSE)</f>
        <v>1</v>
      </c>
      <c r="T13" s="7"/>
      <c r="U13" s="7"/>
      <c r="V13" s="7"/>
      <c r="W13" s="7"/>
    </row>
    <row r="14" spans="1:23" x14ac:dyDescent="0.2">
      <c r="A14" s="7" t="s">
        <v>16</v>
      </c>
      <c r="B14" s="7" t="s">
        <v>29</v>
      </c>
      <c r="C14" s="8">
        <v>2</v>
      </c>
      <c r="D14" s="9">
        <v>3950</v>
      </c>
      <c r="E14" s="10">
        <f t="shared" si="12"/>
        <v>3.95</v>
      </c>
      <c r="F14" s="11">
        <f t="shared" si="0"/>
        <v>5.7654890959275206E-3</v>
      </c>
      <c r="G14" s="12">
        <f t="shared" si="1"/>
        <v>0.43241168219456405</v>
      </c>
      <c r="H14" s="7" t="b">
        <f t="shared" si="2"/>
        <v>0</v>
      </c>
      <c r="I14" s="12">
        <f t="shared" si="3"/>
        <v>0.5</v>
      </c>
      <c r="J14" s="11">
        <f t="shared" si="4"/>
        <v>0</v>
      </c>
      <c r="K14" s="12">
        <f t="shared" si="5"/>
        <v>0.5</v>
      </c>
      <c r="L14" s="7" t="b">
        <f t="shared" si="6"/>
        <v>1</v>
      </c>
      <c r="M14" s="7" t="b">
        <f t="shared" si="7"/>
        <v>1</v>
      </c>
      <c r="N14" s="12">
        <f t="shared" si="8"/>
        <v>0</v>
      </c>
      <c r="O14" s="12">
        <f t="shared" si="9"/>
        <v>0</v>
      </c>
      <c r="P14" s="12">
        <f t="shared" si="13"/>
        <v>0.5</v>
      </c>
      <c r="Q14" s="7" t="b">
        <f t="shared" si="10"/>
        <v>1</v>
      </c>
      <c r="R14" s="7" t="b">
        <f t="shared" si="11"/>
        <v>1</v>
      </c>
      <c r="S14" s="18" t="b">
        <f>IF(ROUND(SUMIFS('calcs - max first'!P:P,'calcs - max first'!B:B,'calcs - min first'!B14,'calcs - max first'!A:A,'calcs - min first'!A14),7)-ROUND(P14,7)=0,TRUE,FALSE)</f>
        <v>1</v>
      </c>
      <c r="T14" s="7"/>
      <c r="U14" s="1" t="s">
        <v>0</v>
      </c>
      <c r="V14" s="13" t="s">
        <v>62</v>
      </c>
      <c r="W14" s="7"/>
    </row>
    <row r="15" spans="1:23" x14ac:dyDescent="0.2">
      <c r="A15" s="7" t="s">
        <v>16</v>
      </c>
      <c r="B15" s="7" t="s">
        <v>30</v>
      </c>
      <c r="C15" s="8">
        <v>3</v>
      </c>
      <c r="D15" s="9">
        <v>6000</v>
      </c>
      <c r="E15" s="10">
        <f t="shared" si="12"/>
        <v>6</v>
      </c>
      <c r="F15" s="11">
        <f t="shared" si="0"/>
        <v>8.7577049558392722E-3</v>
      </c>
      <c r="G15" s="12">
        <f t="shared" si="1"/>
        <v>0.65682787168794543</v>
      </c>
      <c r="H15" s="7" t="b">
        <f t="shared" si="2"/>
        <v>1</v>
      </c>
      <c r="I15" s="12">
        <f t="shared" si="3"/>
        <v>0</v>
      </c>
      <c r="J15" s="11">
        <f t="shared" si="4"/>
        <v>8.9249058422433657E-3</v>
      </c>
      <c r="K15" s="12">
        <f t="shared" si="5"/>
        <v>0.65151812648376572</v>
      </c>
      <c r="L15" s="7" t="b">
        <f t="shared" si="6"/>
        <v>1</v>
      </c>
      <c r="M15" s="7" t="b">
        <f t="shared" si="7"/>
        <v>1</v>
      </c>
      <c r="N15" s="12">
        <f t="shared" si="8"/>
        <v>0</v>
      </c>
      <c r="O15" s="12">
        <f t="shared" si="9"/>
        <v>4.801310718378822E-2</v>
      </c>
      <c r="P15" s="12">
        <f t="shared" si="13"/>
        <v>0.69953123366755399</v>
      </c>
      <c r="Q15" s="7" t="b">
        <f t="shared" si="10"/>
        <v>1</v>
      </c>
      <c r="R15" s="7" t="b">
        <f t="shared" si="11"/>
        <v>1</v>
      </c>
      <c r="S15" s="18" t="b">
        <f>IF(ROUND(SUMIFS('calcs - max first'!P:P,'calcs - max first'!B:B,'calcs - min first'!B15,'calcs - max first'!A:A,'calcs - min first'!A15),7)-ROUND(P15,7)=0,TRUE,FALSE)</f>
        <v>1</v>
      </c>
      <c r="T15" s="7"/>
      <c r="U15" s="1" t="s">
        <v>16</v>
      </c>
      <c r="V15" s="12">
        <f>SUMIF(A:A,$U15,P:P)</f>
        <v>75</v>
      </c>
      <c r="W15" s="7"/>
    </row>
    <row r="16" spans="1:23" x14ac:dyDescent="0.2">
      <c r="A16" s="7" t="s">
        <v>16</v>
      </c>
      <c r="B16" s="7" t="s">
        <v>31</v>
      </c>
      <c r="C16" s="8">
        <v>1</v>
      </c>
      <c r="D16" s="9">
        <v>925</v>
      </c>
      <c r="E16" s="10">
        <f t="shared" si="12"/>
        <v>0.92500000000000004</v>
      </c>
      <c r="F16" s="11">
        <f t="shared" si="0"/>
        <v>1.3501461806918877E-3</v>
      </c>
      <c r="G16" s="12">
        <f t="shared" si="1"/>
        <v>0.10126096355189157</v>
      </c>
      <c r="H16" s="7" t="b">
        <f t="shared" si="2"/>
        <v>0</v>
      </c>
      <c r="I16" s="12">
        <f t="shared" si="3"/>
        <v>0.5</v>
      </c>
      <c r="J16" s="11">
        <f t="shared" si="4"/>
        <v>0</v>
      </c>
      <c r="K16" s="12">
        <f t="shared" si="5"/>
        <v>0.5</v>
      </c>
      <c r="L16" s="7" t="b">
        <f t="shared" si="6"/>
        <v>1</v>
      </c>
      <c r="M16" s="7" t="b">
        <f t="shared" si="7"/>
        <v>1</v>
      </c>
      <c r="N16" s="12">
        <f t="shared" si="8"/>
        <v>0</v>
      </c>
      <c r="O16" s="12">
        <f t="shared" si="9"/>
        <v>0</v>
      </c>
      <c r="P16" s="12">
        <f t="shared" si="13"/>
        <v>0.5</v>
      </c>
      <c r="Q16" s="7" t="b">
        <f t="shared" si="10"/>
        <v>1</v>
      </c>
      <c r="R16" s="7" t="b">
        <f t="shared" si="11"/>
        <v>1</v>
      </c>
      <c r="S16" s="18" t="b">
        <f>IF(ROUND(SUMIFS('calcs - max first'!P:P,'calcs - max first'!B:B,'calcs - min first'!B16,'calcs - max first'!A:A,'calcs - min first'!A16),7)-ROUND(P16,7)=0,TRUE,FALSE)</f>
        <v>1</v>
      </c>
      <c r="T16" s="7"/>
      <c r="U16" s="1" t="s">
        <v>47</v>
      </c>
      <c r="V16" s="12">
        <f>SUMIF(A:A,$U16,P:P)</f>
        <v>174.99999999999997</v>
      </c>
      <c r="W16" s="7"/>
    </row>
    <row r="17" spans="1:23" x14ac:dyDescent="0.2">
      <c r="A17" s="7" t="s">
        <v>16</v>
      </c>
      <c r="B17" s="7" t="s">
        <v>32</v>
      </c>
      <c r="C17" s="8">
        <v>89</v>
      </c>
      <c r="D17" s="9">
        <v>174800</v>
      </c>
      <c r="E17" s="10">
        <f t="shared" si="12"/>
        <v>174.8</v>
      </c>
      <c r="F17" s="11">
        <f t="shared" si="0"/>
        <v>0.25514113771345082</v>
      </c>
      <c r="G17" s="12">
        <f t="shared" si="1"/>
        <v>19.13558532850881</v>
      </c>
      <c r="H17" s="7" t="b">
        <f t="shared" si="2"/>
        <v>1</v>
      </c>
      <c r="I17" s="12">
        <f t="shared" si="3"/>
        <v>0</v>
      </c>
      <c r="J17" s="11">
        <f t="shared" si="4"/>
        <v>0.26001225687069002</v>
      </c>
      <c r="K17" s="12">
        <f t="shared" si="5"/>
        <v>18.980894751560371</v>
      </c>
      <c r="L17" s="7" t="b">
        <f t="shared" si="6"/>
        <v>1</v>
      </c>
      <c r="M17" s="7" t="b">
        <f t="shared" si="7"/>
        <v>0</v>
      </c>
      <c r="N17" s="12">
        <f t="shared" si="8"/>
        <v>3.9808947515603705</v>
      </c>
      <c r="O17" s="12">
        <f t="shared" si="9"/>
        <v>0</v>
      </c>
      <c r="P17" s="12">
        <f t="shared" si="13"/>
        <v>15</v>
      </c>
      <c r="Q17" s="7" t="b">
        <f t="shared" si="10"/>
        <v>1</v>
      </c>
      <c r="R17" s="7" t="b">
        <f t="shared" si="11"/>
        <v>1</v>
      </c>
      <c r="S17" s="18" t="b">
        <f>IF(ROUND(SUMIFS('calcs - max first'!P:P,'calcs - max first'!B:B,'calcs - min first'!B17,'calcs - max first'!A:A,'calcs - min first'!A17),7)-ROUND(P17,7)=0,TRUE,FALSE)</f>
        <v>1</v>
      </c>
      <c r="T17" s="7"/>
      <c r="U17" s="7"/>
      <c r="V17" s="7"/>
      <c r="W17" s="7"/>
    </row>
    <row r="18" spans="1:23" x14ac:dyDescent="0.2">
      <c r="A18" s="7" t="s">
        <v>16</v>
      </c>
      <c r="B18" s="7" t="s">
        <v>33</v>
      </c>
      <c r="C18" s="8">
        <v>1</v>
      </c>
      <c r="D18" s="9">
        <v>2000</v>
      </c>
      <c r="E18" s="10">
        <f t="shared" si="12"/>
        <v>2</v>
      </c>
      <c r="F18" s="11">
        <f t="shared" si="0"/>
        <v>2.9192349852797572E-3</v>
      </c>
      <c r="G18" s="12">
        <f t="shared" si="1"/>
        <v>0.21894262389598179</v>
      </c>
      <c r="H18" s="7" t="b">
        <f t="shared" si="2"/>
        <v>1</v>
      </c>
      <c r="I18" s="12">
        <f t="shared" si="3"/>
        <v>0</v>
      </c>
      <c r="J18" s="11">
        <f t="shared" si="4"/>
        <v>2.9749686140811216E-3</v>
      </c>
      <c r="K18" s="12">
        <f t="shared" si="5"/>
        <v>0.21717270882792189</v>
      </c>
      <c r="L18" s="7" t="b">
        <f t="shared" si="6"/>
        <v>1</v>
      </c>
      <c r="M18" s="7" t="b">
        <f t="shared" si="7"/>
        <v>1</v>
      </c>
      <c r="N18" s="12">
        <f t="shared" si="8"/>
        <v>0</v>
      </c>
      <c r="O18" s="12">
        <f t="shared" si="9"/>
        <v>1.6004369061262735E-2</v>
      </c>
      <c r="P18" s="12">
        <f t="shared" si="13"/>
        <v>0.23317707788918463</v>
      </c>
      <c r="Q18" s="7" t="b">
        <f t="shared" si="10"/>
        <v>1</v>
      </c>
      <c r="R18" s="7" t="b">
        <f t="shared" si="11"/>
        <v>1</v>
      </c>
      <c r="S18" s="18" t="b">
        <f>IF(ROUND(SUMIFS('calcs - max first'!P:P,'calcs - max first'!B:B,'calcs - min first'!B18,'calcs - max first'!A:A,'calcs - min first'!A18),7)-ROUND(P18,7)=0,TRUE,FALSE)</f>
        <v>1</v>
      </c>
      <c r="T18" s="7"/>
      <c r="U18" s="1" t="s">
        <v>63</v>
      </c>
      <c r="V18" s="16">
        <v>0.5</v>
      </c>
      <c r="W18" s="7"/>
    </row>
    <row r="19" spans="1:23" x14ac:dyDescent="0.2">
      <c r="A19" s="7" t="s">
        <v>16</v>
      </c>
      <c r="B19" s="7" t="s">
        <v>34</v>
      </c>
      <c r="C19" s="8">
        <v>10</v>
      </c>
      <c r="D19" s="9">
        <v>20000</v>
      </c>
      <c r="E19" s="10">
        <f t="shared" si="12"/>
        <v>20</v>
      </c>
      <c r="F19" s="11">
        <f t="shared" si="0"/>
        <v>2.9192349852797572E-2</v>
      </c>
      <c r="G19" s="12">
        <f t="shared" si="1"/>
        <v>2.1894262389598178</v>
      </c>
      <c r="H19" s="7" t="b">
        <f t="shared" si="2"/>
        <v>1</v>
      </c>
      <c r="I19" s="12">
        <f t="shared" si="3"/>
        <v>0</v>
      </c>
      <c r="J19" s="11">
        <f t="shared" si="4"/>
        <v>2.9749686140811214E-2</v>
      </c>
      <c r="K19" s="12">
        <f t="shared" si="5"/>
        <v>2.1717270882792188</v>
      </c>
      <c r="L19" s="7" t="b">
        <f t="shared" si="6"/>
        <v>1</v>
      </c>
      <c r="M19" s="7" t="b">
        <f t="shared" si="7"/>
        <v>1</v>
      </c>
      <c r="N19" s="12">
        <f t="shared" si="8"/>
        <v>0</v>
      </c>
      <c r="O19" s="12">
        <f t="shared" si="9"/>
        <v>0.16004369061262735</v>
      </c>
      <c r="P19" s="12">
        <f t="shared" si="13"/>
        <v>2.3317707788918463</v>
      </c>
      <c r="Q19" s="7" t="b">
        <f t="shared" si="10"/>
        <v>1</v>
      </c>
      <c r="R19" s="7" t="b">
        <f t="shared" si="11"/>
        <v>1</v>
      </c>
      <c r="S19" s="18" t="b">
        <f>IF(ROUND(SUMIFS('calcs - max first'!P:P,'calcs - max first'!B:B,'calcs - min first'!B19,'calcs - max first'!A:A,'calcs - min first'!A19),7)-ROUND(P19,7)=0,TRUE,FALSE)</f>
        <v>1</v>
      </c>
      <c r="T19" s="7"/>
      <c r="U19" s="1" t="s">
        <v>64</v>
      </c>
      <c r="V19" s="17">
        <v>0.2</v>
      </c>
      <c r="W19" s="7"/>
    </row>
    <row r="20" spans="1:23" x14ac:dyDescent="0.2">
      <c r="A20" s="7" t="s">
        <v>16</v>
      </c>
      <c r="B20" s="7" t="s">
        <v>35</v>
      </c>
      <c r="C20" s="8">
        <v>2</v>
      </c>
      <c r="D20" s="9">
        <v>4000</v>
      </c>
      <c r="E20" s="10">
        <f t="shared" si="12"/>
        <v>4</v>
      </c>
      <c r="F20" s="11">
        <f t="shared" si="0"/>
        <v>5.8384699705595145E-3</v>
      </c>
      <c r="G20" s="12">
        <f t="shared" si="1"/>
        <v>0.43788524779196358</v>
      </c>
      <c r="H20" s="7" t="b">
        <f t="shared" si="2"/>
        <v>0</v>
      </c>
      <c r="I20" s="12">
        <f t="shared" si="3"/>
        <v>0.5</v>
      </c>
      <c r="J20" s="11">
        <f t="shared" si="4"/>
        <v>0</v>
      </c>
      <c r="K20" s="12">
        <f t="shared" si="5"/>
        <v>0.5</v>
      </c>
      <c r="L20" s="7" t="b">
        <f t="shared" si="6"/>
        <v>1</v>
      </c>
      <c r="M20" s="7" t="b">
        <f t="shared" si="7"/>
        <v>1</v>
      </c>
      <c r="N20" s="12">
        <f t="shared" si="8"/>
        <v>0</v>
      </c>
      <c r="O20" s="12">
        <f t="shared" si="9"/>
        <v>0</v>
      </c>
      <c r="P20" s="12">
        <f t="shared" si="13"/>
        <v>0.5</v>
      </c>
      <c r="Q20" s="7" t="b">
        <f t="shared" si="10"/>
        <v>1</v>
      </c>
      <c r="R20" s="7" t="b">
        <f t="shared" si="11"/>
        <v>1</v>
      </c>
      <c r="S20" s="18" t="b">
        <f>IF(ROUND(SUMIFS('calcs - max first'!P:P,'calcs - max first'!B:B,'calcs - min first'!B20,'calcs - max first'!A:A,'calcs - min first'!A20),7)-ROUND(P20,7)=0,TRUE,FALSE)</f>
        <v>1</v>
      </c>
      <c r="T20" s="7"/>
      <c r="U20" s="7"/>
      <c r="V20" s="7"/>
      <c r="W20" s="7"/>
    </row>
    <row r="21" spans="1:23" x14ac:dyDescent="0.2">
      <c r="A21" s="7" t="s">
        <v>16</v>
      </c>
      <c r="B21" s="7" t="s">
        <v>36</v>
      </c>
      <c r="C21" s="8">
        <v>21</v>
      </c>
      <c r="D21" s="9">
        <v>39500</v>
      </c>
      <c r="E21" s="10">
        <f t="shared" si="12"/>
        <v>39.5</v>
      </c>
      <c r="F21" s="11">
        <f t="shared" si="0"/>
        <v>5.7654890959275201E-2</v>
      </c>
      <c r="G21" s="12">
        <f t="shared" si="1"/>
        <v>4.3241168219456405</v>
      </c>
      <c r="H21" s="7" t="b">
        <f t="shared" si="2"/>
        <v>1</v>
      </c>
      <c r="I21" s="12">
        <f t="shared" si="3"/>
        <v>0</v>
      </c>
      <c r="J21" s="11">
        <f t="shared" si="4"/>
        <v>5.875563012810215E-2</v>
      </c>
      <c r="K21" s="12">
        <f t="shared" si="5"/>
        <v>4.2891609993514566</v>
      </c>
      <c r="L21" s="7" t="b">
        <f t="shared" si="6"/>
        <v>1</v>
      </c>
      <c r="M21" s="7" t="b">
        <f t="shared" si="7"/>
        <v>1</v>
      </c>
      <c r="N21" s="12">
        <f t="shared" si="8"/>
        <v>0</v>
      </c>
      <c r="O21" s="12">
        <f t="shared" si="9"/>
        <v>0.31608628895993901</v>
      </c>
      <c r="P21" s="12">
        <f t="shared" si="13"/>
        <v>4.6052472883113955</v>
      </c>
      <c r="Q21" s="7" t="b">
        <f t="shared" si="10"/>
        <v>1</v>
      </c>
      <c r="R21" s="7" t="b">
        <f t="shared" si="11"/>
        <v>1</v>
      </c>
      <c r="S21" s="18" t="b">
        <f>IF(ROUND(SUMIFS('calcs - max first'!P:P,'calcs - max first'!B:B,'calcs - min first'!B21,'calcs - max first'!A:A,'calcs - min first'!A21),7)-ROUND(P21,7)=0,TRUE,FALSE)</f>
        <v>1</v>
      </c>
      <c r="T21" s="7"/>
      <c r="U21" s="7"/>
      <c r="V21" s="7"/>
      <c r="W21" s="7"/>
    </row>
    <row r="22" spans="1:23" x14ac:dyDescent="0.2">
      <c r="A22" s="7" t="s">
        <v>16</v>
      </c>
      <c r="B22" s="7" t="s">
        <v>37</v>
      </c>
      <c r="C22" s="8">
        <v>1</v>
      </c>
      <c r="D22" s="9">
        <v>2000</v>
      </c>
      <c r="E22" s="10">
        <f t="shared" si="12"/>
        <v>2</v>
      </c>
      <c r="F22" s="11">
        <f t="shared" si="0"/>
        <v>2.9192349852797572E-3</v>
      </c>
      <c r="G22" s="12">
        <f t="shared" si="1"/>
        <v>0.21894262389598179</v>
      </c>
      <c r="H22" s="7" t="b">
        <f t="shared" si="2"/>
        <v>1</v>
      </c>
      <c r="I22" s="12">
        <f t="shared" si="3"/>
        <v>0</v>
      </c>
      <c r="J22" s="11">
        <f t="shared" si="4"/>
        <v>2.9749686140811216E-3</v>
      </c>
      <c r="K22" s="12">
        <f t="shared" si="5"/>
        <v>0.21717270882792189</v>
      </c>
      <c r="L22" s="7" t="b">
        <f t="shared" si="6"/>
        <v>1</v>
      </c>
      <c r="M22" s="7" t="b">
        <f t="shared" si="7"/>
        <v>1</v>
      </c>
      <c r="N22" s="12">
        <f t="shared" si="8"/>
        <v>0</v>
      </c>
      <c r="O22" s="12">
        <f t="shared" si="9"/>
        <v>1.6004369061262735E-2</v>
      </c>
      <c r="P22" s="12">
        <f t="shared" si="13"/>
        <v>0.23317707788918463</v>
      </c>
      <c r="Q22" s="7" t="b">
        <f t="shared" si="10"/>
        <v>1</v>
      </c>
      <c r="R22" s="7" t="b">
        <f t="shared" si="11"/>
        <v>1</v>
      </c>
      <c r="S22" s="18" t="b">
        <f>IF(ROUND(SUMIFS('calcs - max first'!P:P,'calcs - max first'!B:B,'calcs - min first'!B22,'calcs - max first'!A:A,'calcs - min first'!A22),7)-ROUND(P22,7)=0,TRUE,FALSE)</f>
        <v>1</v>
      </c>
      <c r="T22" s="7"/>
      <c r="U22" s="7"/>
      <c r="V22" s="7"/>
      <c r="W22" s="7"/>
    </row>
    <row r="23" spans="1:23" x14ac:dyDescent="0.2">
      <c r="A23" s="7" t="s">
        <v>16</v>
      </c>
      <c r="B23" s="7" t="s">
        <v>38</v>
      </c>
      <c r="C23" s="8">
        <v>3</v>
      </c>
      <c r="D23" s="9">
        <v>6000</v>
      </c>
      <c r="E23" s="10">
        <f t="shared" si="12"/>
        <v>6</v>
      </c>
      <c r="F23" s="11">
        <f t="shared" si="0"/>
        <v>8.7577049558392722E-3</v>
      </c>
      <c r="G23" s="12">
        <f t="shared" si="1"/>
        <v>0.65682787168794543</v>
      </c>
      <c r="H23" s="7" t="b">
        <f t="shared" si="2"/>
        <v>1</v>
      </c>
      <c r="I23" s="12">
        <f t="shared" si="3"/>
        <v>0</v>
      </c>
      <c r="J23" s="11">
        <f t="shared" si="4"/>
        <v>8.9249058422433657E-3</v>
      </c>
      <c r="K23" s="12">
        <f t="shared" si="5"/>
        <v>0.65151812648376572</v>
      </c>
      <c r="L23" s="7" t="b">
        <f t="shared" si="6"/>
        <v>1</v>
      </c>
      <c r="M23" s="7" t="b">
        <f t="shared" si="7"/>
        <v>1</v>
      </c>
      <c r="N23" s="12">
        <f t="shared" si="8"/>
        <v>0</v>
      </c>
      <c r="O23" s="12">
        <f t="shared" si="9"/>
        <v>4.801310718378822E-2</v>
      </c>
      <c r="P23" s="12">
        <f t="shared" si="13"/>
        <v>0.69953123366755399</v>
      </c>
      <c r="Q23" s="7" t="b">
        <f t="shared" si="10"/>
        <v>1</v>
      </c>
      <c r="R23" s="7" t="b">
        <f t="shared" si="11"/>
        <v>1</v>
      </c>
      <c r="S23" s="18" t="b">
        <f>IF(ROUND(SUMIFS('calcs - max first'!P:P,'calcs - max first'!B:B,'calcs - min first'!B23,'calcs - max first'!A:A,'calcs - min first'!A23),7)-ROUND(P23,7)=0,TRUE,FALSE)</f>
        <v>1</v>
      </c>
      <c r="T23" s="7"/>
      <c r="U23" s="7"/>
      <c r="V23" s="7"/>
      <c r="W23" s="7"/>
    </row>
    <row r="24" spans="1:23" x14ac:dyDescent="0.2">
      <c r="A24" s="7" t="s">
        <v>16</v>
      </c>
      <c r="B24" s="7" t="s">
        <v>39</v>
      </c>
      <c r="C24" s="8">
        <v>9</v>
      </c>
      <c r="D24" s="9">
        <v>17500</v>
      </c>
      <c r="E24" s="10">
        <f t="shared" si="12"/>
        <v>17.5</v>
      </c>
      <c r="F24" s="11">
        <f t="shared" si="0"/>
        <v>2.5543306121197876E-2</v>
      </c>
      <c r="G24" s="12">
        <f t="shared" si="1"/>
        <v>1.9157479590898407</v>
      </c>
      <c r="H24" s="7" t="b">
        <f t="shared" si="2"/>
        <v>1</v>
      </c>
      <c r="I24" s="12">
        <f t="shared" si="3"/>
        <v>0</v>
      </c>
      <c r="J24" s="11">
        <f t="shared" si="4"/>
        <v>2.6030975373209815E-2</v>
      </c>
      <c r="K24" s="12">
        <f t="shared" si="5"/>
        <v>1.9002612022443166</v>
      </c>
      <c r="L24" s="7" t="b">
        <f t="shared" si="6"/>
        <v>1</v>
      </c>
      <c r="M24" s="7" t="b">
        <f t="shared" si="7"/>
        <v>1</v>
      </c>
      <c r="N24" s="12">
        <f t="shared" si="8"/>
        <v>0</v>
      </c>
      <c r="O24" s="12">
        <f t="shared" si="9"/>
        <v>0.14003822928604898</v>
      </c>
      <c r="P24" s="12">
        <f t="shared" si="13"/>
        <v>2.0402994315303657</v>
      </c>
      <c r="Q24" s="7" t="b">
        <f t="shared" si="10"/>
        <v>1</v>
      </c>
      <c r="R24" s="7" t="b">
        <f t="shared" si="11"/>
        <v>1</v>
      </c>
      <c r="S24" s="18" t="b">
        <f>IF(ROUND(SUMIFS('calcs - max first'!P:P,'calcs - max first'!B:B,'calcs - min first'!B24,'calcs - max first'!A:A,'calcs - min first'!A24),7)-ROUND(P24,7)=0,TRUE,FALSE)</f>
        <v>1</v>
      </c>
      <c r="T24" s="7"/>
      <c r="U24" s="7"/>
      <c r="V24" s="7"/>
      <c r="W24" s="7"/>
    </row>
    <row r="25" spans="1:23" x14ac:dyDescent="0.2">
      <c r="A25" s="7" t="s">
        <v>16</v>
      </c>
      <c r="B25" s="7" t="s">
        <v>40</v>
      </c>
      <c r="C25" s="8">
        <v>26</v>
      </c>
      <c r="D25" s="9">
        <v>52000</v>
      </c>
      <c r="E25" s="10">
        <f t="shared" si="12"/>
        <v>52</v>
      </c>
      <c r="F25" s="11">
        <f t="shared" si="0"/>
        <v>7.5900109617273684E-2</v>
      </c>
      <c r="G25" s="12">
        <f t="shared" si="1"/>
        <v>5.692508221295526</v>
      </c>
      <c r="H25" s="7" t="b">
        <f t="shared" si="2"/>
        <v>1</v>
      </c>
      <c r="I25" s="12">
        <f t="shared" si="3"/>
        <v>0</v>
      </c>
      <c r="J25" s="11">
        <f t="shared" si="4"/>
        <v>7.7349183966109153E-2</v>
      </c>
      <c r="K25" s="12">
        <f t="shared" si="5"/>
        <v>5.6464904295259686</v>
      </c>
      <c r="L25" s="7" t="b">
        <f t="shared" si="6"/>
        <v>1</v>
      </c>
      <c r="M25" s="7" t="b">
        <f t="shared" si="7"/>
        <v>1</v>
      </c>
      <c r="N25" s="12">
        <f t="shared" si="8"/>
        <v>0</v>
      </c>
      <c r="O25" s="12">
        <f t="shared" si="9"/>
        <v>0.41611359559283118</v>
      </c>
      <c r="P25" s="12">
        <f t="shared" si="13"/>
        <v>6.0626040251187998</v>
      </c>
      <c r="Q25" s="7" t="b">
        <f t="shared" si="10"/>
        <v>1</v>
      </c>
      <c r="R25" s="7" t="b">
        <f t="shared" si="11"/>
        <v>1</v>
      </c>
      <c r="S25" s="18" t="b">
        <f>IF(ROUND(SUMIFS('calcs - max first'!P:P,'calcs - max first'!B:B,'calcs - min first'!B25,'calcs - max first'!A:A,'calcs - min first'!A25),7)-ROUND(P25,7)=0,TRUE,FALSE)</f>
        <v>1</v>
      </c>
      <c r="T25" s="7"/>
      <c r="U25" s="7"/>
      <c r="V25" s="7"/>
      <c r="W25" s="7"/>
    </row>
    <row r="26" spans="1:23" x14ac:dyDescent="0.2">
      <c r="A26" s="7" t="s">
        <v>16</v>
      </c>
      <c r="B26" s="7" t="s">
        <v>41</v>
      </c>
      <c r="C26" s="8">
        <v>6</v>
      </c>
      <c r="D26" s="9">
        <v>12000</v>
      </c>
      <c r="E26" s="10">
        <f t="shared" si="12"/>
        <v>12</v>
      </c>
      <c r="F26" s="11">
        <f t="shared" si="0"/>
        <v>1.7515409911678544E-2</v>
      </c>
      <c r="G26" s="12">
        <f t="shared" si="1"/>
        <v>1.3136557433758909</v>
      </c>
      <c r="H26" s="7" t="b">
        <f t="shared" si="2"/>
        <v>1</v>
      </c>
      <c r="I26" s="12">
        <f t="shared" si="3"/>
        <v>0</v>
      </c>
      <c r="J26" s="11">
        <f t="shared" si="4"/>
        <v>1.7849811684486731E-2</v>
      </c>
      <c r="K26" s="12">
        <f t="shared" si="5"/>
        <v>1.3030362529675314</v>
      </c>
      <c r="L26" s="7" t="b">
        <f t="shared" si="6"/>
        <v>1</v>
      </c>
      <c r="M26" s="7" t="b">
        <f t="shared" si="7"/>
        <v>1</v>
      </c>
      <c r="N26" s="12">
        <f t="shared" si="8"/>
        <v>0</v>
      </c>
      <c r="O26" s="12">
        <f t="shared" si="9"/>
        <v>9.602621436757644E-2</v>
      </c>
      <c r="P26" s="12">
        <f t="shared" si="13"/>
        <v>1.399062467335108</v>
      </c>
      <c r="Q26" s="7" t="b">
        <f t="shared" si="10"/>
        <v>1</v>
      </c>
      <c r="R26" s="7" t="b">
        <f t="shared" si="11"/>
        <v>1</v>
      </c>
      <c r="S26" s="18" t="b">
        <f>IF(ROUND(SUMIFS('calcs - max first'!P:P,'calcs - max first'!B:B,'calcs - min first'!B26,'calcs - max first'!A:A,'calcs - min first'!A26),7)-ROUND(P26,7)=0,TRUE,FALSE)</f>
        <v>1</v>
      </c>
      <c r="T26" s="7"/>
      <c r="U26" s="7"/>
      <c r="V26" s="7"/>
      <c r="W26" s="7"/>
    </row>
    <row r="27" spans="1:23" x14ac:dyDescent="0.2">
      <c r="A27" s="7" t="s">
        <v>16</v>
      </c>
      <c r="B27" s="7" t="s">
        <v>42</v>
      </c>
      <c r="C27" s="8">
        <v>8</v>
      </c>
      <c r="D27" s="9">
        <v>16000</v>
      </c>
      <c r="E27" s="10">
        <f t="shared" si="12"/>
        <v>16</v>
      </c>
      <c r="F27" s="11">
        <f t="shared" si="0"/>
        <v>2.3353879882238058E-2</v>
      </c>
      <c r="G27" s="12">
        <f t="shared" si="1"/>
        <v>1.7515409911678543</v>
      </c>
      <c r="H27" s="7" t="b">
        <f t="shared" si="2"/>
        <v>1</v>
      </c>
      <c r="I27" s="12">
        <f t="shared" si="3"/>
        <v>0</v>
      </c>
      <c r="J27" s="11">
        <f t="shared" si="4"/>
        <v>2.3799748912648973E-2</v>
      </c>
      <c r="K27" s="12">
        <f t="shared" si="5"/>
        <v>1.7373816706233751</v>
      </c>
      <c r="L27" s="7" t="b">
        <f t="shared" si="6"/>
        <v>1</v>
      </c>
      <c r="M27" s="7" t="b">
        <f t="shared" si="7"/>
        <v>1</v>
      </c>
      <c r="N27" s="12">
        <f t="shared" si="8"/>
        <v>0</v>
      </c>
      <c r="O27" s="12">
        <f t="shared" si="9"/>
        <v>0.12803495249010188</v>
      </c>
      <c r="P27" s="12">
        <f t="shared" si="13"/>
        <v>1.865416623113477</v>
      </c>
      <c r="Q27" s="7" t="b">
        <f t="shared" si="10"/>
        <v>1</v>
      </c>
      <c r="R27" s="7" t="b">
        <f t="shared" si="11"/>
        <v>1</v>
      </c>
      <c r="S27" s="18" t="b">
        <f>IF(ROUND(SUMIFS('calcs - max first'!P:P,'calcs - max first'!B:B,'calcs - min first'!B27,'calcs - max first'!A:A,'calcs - min first'!A27),7)-ROUND(P27,7)=0,TRUE,FALSE)</f>
        <v>1</v>
      </c>
      <c r="T27" s="7"/>
      <c r="U27" s="7"/>
      <c r="V27" s="7"/>
      <c r="W27" s="7"/>
    </row>
    <row r="28" spans="1:23" x14ac:dyDescent="0.2">
      <c r="A28" s="7" t="s">
        <v>16</v>
      </c>
      <c r="B28" s="7" t="s">
        <v>43</v>
      </c>
      <c r="C28" s="8">
        <v>9</v>
      </c>
      <c r="D28" s="9">
        <v>18000</v>
      </c>
      <c r="E28" s="10">
        <f t="shared" si="12"/>
        <v>18</v>
      </c>
      <c r="F28" s="11">
        <f t="shared" si="0"/>
        <v>2.6273114867517815E-2</v>
      </c>
      <c r="G28" s="12">
        <f t="shared" si="1"/>
        <v>1.9704836150638361</v>
      </c>
      <c r="H28" s="7" t="b">
        <f t="shared" si="2"/>
        <v>1</v>
      </c>
      <c r="I28" s="12">
        <f t="shared" si="3"/>
        <v>0</v>
      </c>
      <c r="J28" s="11">
        <f t="shared" si="4"/>
        <v>2.6774717526730094E-2</v>
      </c>
      <c r="K28" s="12">
        <f t="shared" si="5"/>
        <v>1.9545543794512967</v>
      </c>
      <c r="L28" s="7" t="b">
        <f t="shared" si="6"/>
        <v>1</v>
      </c>
      <c r="M28" s="7" t="b">
        <f t="shared" si="7"/>
        <v>1</v>
      </c>
      <c r="N28" s="12">
        <f t="shared" si="8"/>
        <v>0</v>
      </c>
      <c r="O28" s="12">
        <f t="shared" si="9"/>
        <v>0.14403932155136462</v>
      </c>
      <c r="P28" s="12">
        <f t="shared" si="13"/>
        <v>2.0985937010026614</v>
      </c>
      <c r="Q28" s="7" t="b">
        <f t="shared" si="10"/>
        <v>1</v>
      </c>
      <c r="R28" s="7" t="b">
        <f t="shared" si="11"/>
        <v>1</v>
      </c>
      <c r="S28" s="18" t="b">
        <f>IF(ROUND(SUMIFS('calcs - max first'!P:P,'calcs - max first'!B:B,'calcs - min first'!B28,'calcs - max first'!A:A,'calcs - min first'!A28),7)-ROUND(P28,7)=0,TRUE,FALSE)</f>
        <v>1</v>
      </c>
      <c r="T28" s="7"/>
      <c r="U28" s="7"/>
      <c r="V28" s="7"/>
      <c r="W28" s="7"/>
    </row>
    <row r="29" spans="1:23" x14ac:dyDescent="0.2">
      <c r="A29" s="7" t="s">
        <v>16</v>
      </c>
      <c r="B29" s="7" t="s">
        <v>44</v>
      </c>
      <c r="C29" s="8">
        <v>21</v>
      </c>
      <c r="D29" s="9">
        <v>41250</v>
      </c>
      <c r="E29" s="10">
        <f t="shared" si="12"/>
        <v>41.25</v>
      </c>
      <c r="F29" s="11">
        <f t="shared" si="0"/>
        <v>6.0209221571394994E-2</v>
      </c>
      <c r="G29" s="12">
        <f t="shared" si="1"/>
        <v>4.5156916178546247</v>
      </c>
      <c r="H29" s="7" t="b">
        <f t="shared" si="2"/>
        <v>1</v>
      </c>
      <c r="I29" s="12">
        <f t="shared" si="3"/>
        <v>0</v>
      </c>
      <c r="J29" s="11">
        <f t="shared" si="4"/>
        <v>6.1358727665423135E-2</v>
      </c>
      <c r="K29" s="12">
        <f t="shared" si="5"/>
        <v>4.4791871195758892</v>
      </c>
      <c r="L29" s="7" t="b">
        <f t="shared" si="6"/>
        <v>1</v>
      </c>
      <c r="M29" s="7" t="b">
        <f t="shared" si="7"/>
        <v>1</v>
      </c>
      <c r="N29" s="12">
        <f t="shared" si="8"/>
        <v>0</v>
      </c>
      <c r="O29" s="12">
        <f t="shared" si="9"/>
        <v>0.33009011188854398</v>
      </c>
      <c r="P29" s="12">
        <f t="shared" si="13"/>
        <v>4.8092772314644332</v>
      </c>
      <c r="Q29" s="7" t="b">
        <f t="shared" si="10"/>
        <v>1</v>
      </c>
      <c r="R29" s="7" t="b">
        <f t="shared" si="11"/>
        <v>1</v>
      </c>
      <c r="S29" s="18" t="b">
        <f>IF(ROUND(SUMIFS('calcs - max first'!P:P,'calcs - max first'!B:B,'calcs - min first'!B29,'calcs - max first'!A:A,'calcs - min first'!A29),7)-ROUND(P29,7)=0,TRUE,FALSE)</f>
        <v>1</v>
      </c>
      <c r="T29" s="7"/>
      <c r="U29" s="7"/>
      <c r="V29" s="7"/>
      <c r="W29" s="7"/>
    </row>
    <row r="30" spans="1:23" x14ac:dyDescent="0.2">
      <c r="A30" s="7" t="s">
        <v>16</v>
      </c>
      <c r="B30" s="7" t="s">
        <v>45</v>
      </c>
      <c r="C30" s="8">
        <v>29</v>
      </c>
      <c r="D30" s="9">
        <v>57200</v>
      </c>
      <c r="E30" s="10">
        <f t="shared" si="12"/>
        <v>57.2</v>
      </c>
      <c r="F30" s="11">
        <f t="shared" si="0"/>
        <v>8.3490120579001056E-2</v>
      </c>
      <c r="G30" s="12">
        <f t="shared" si="1"/>
        <v>6.2617590434250792</v>
      </c>
      <c r="H30" s="7" t="b">
        <f t="shared" si="2"/>
        <v>1</v>
      </c>
      <c r="I30" s="12">
        <f t="shared" si="3"/>
        <v>0</v>
      </c>
      <c r="J30" s="11">
        <f t="shared" si="4"/>
        <v>8.5084102362720071E-2</v>
      </c>
      <c r="K30" s="12">
        <f t="shared" si="5"/>
        <v>6.2111394724785649</v>
      </c>
      <c r="L30" s="7" t="b">
        <f t="shared" si="6"/>
        <v>1</v>
      </c>
      <c r="M30" s="7" t="b">
        <f t="shared" si="7"/>
        <v>1</v>
      </c>
      <c r="N30" s="12">
        <f t="shared" si="8"/>
        <v>0</v>
      </c>
      <c r="O30" s="12">
        <f t="shared" si="9"/>
        <v>0.4577249551521142</v>
      </c>
      <c r="P30" s="12">
        <f t="shared" si="13"/>
        <v>6.6688644276306794</v>
      </c>
      <c r="Q30" s="7" t="b">
        <f t="shared" si="10"/>
        <v>1</v>
      </c>
      <c r="R30" s="7" t="b">
        <f t="shared" si="11"/>
        <v>1</v>
      </c>
      <c r="S30" s="18" t="b">
        <f>IF(ROUND(SUMIFS('calcs - max first'!P:P,'calcs - max first'!B:B,'calcs - min first'!B30,'calcs - max first'!A:A,'calcs - min first'!A30),7)-ROUND(P30,7)=0,TRUE,FALSE)</f>
        <v>1</v>
      </c>
      <c r="T30" s="7"/>
      <c r="U30" s="7"/>
      <c r="V30" s="7"/>
      <c r="W30" s="7"/>
    </row>
    <row r="31" spans="1:23" x14ac:dyDescent="0.2">
      <c r="A31" s="7" t="s">
        <v>16</v>
      </c>
      <c r="B31" s="7" t="s">
        <v>46</v>
      </c>
      <c r="C31" s="8">
        <v>2</v>
      </c>
      <c r="D31" s="9">
        <v>3960</v>
      </c>
      <c r="E31" s="10">
        <f t="shared" si="12"/>
        <v>3.96</v>
      </c>
      <c r="F31" s="11">
        <f t="shared" si="0"/>
        <v>5.7800852708539191E-3</v>
      </c>
      <c r="G31" s="12">
        <f t="shared" si="1"/>
        <v>0.43350639531404395</v>
      </c>
      <c r="H31" s="7" t="b">
        <f t="shared" si="2"/>
        <v>0</v>
      </c>
      <c r="I31" s="12">
        <f t="shared" si="3"/>
        <v>0.5</v>
      </c>
      <c r="J31" s="11">
        <f t="shared" si="4"/>
        <v>0</v>
      </c>
      <c r="K31" s="12">
        <f t="shared" si="5"/>
        <v>0.5</v>
      </c>
      <c r="L31" s="7" t="b">
        <f t="shared" si="6"/>
        <v>1</v>
      </c>
      <c r="M31" s="7" t="b">
        <f t="shared" si="7"/>
        <v>1</v>
      </c>
      <c r="N31" s="12">
        <f t="shared" si="8"/>
        <v>0</v>
      </c>
      <c r="O31" s="12">
        <f t="shared" si="9"/>
        <v>0</v>
      </c>
      <c r="P31" s="12">
        <f t="shared" si="13"/>
        <v>0.5</v>
      </c>
      <c r="Q31" s="7" t="b">
        <f t="shared" si="10"/>
        <v>1</v>
      </c>
      <c r="R31" s="7" t="b">
        <f t="shared" si="11"/>
        <v>1</v>
      </c>
      <c r="S31" s="18" t="b">
        <f>IF(ROUND(SUMIFS('calcs - max first'!P:P,'calcs - max first'!B:B,'calcs - min first'!B31,'calcs - max first'!A:A,'calcs - min first'!A31),7)-ROUND(P31,7)=0,TRUE,FALSE)</f>
        <v>1</v>
      </c>
      <c r="T31" s="7"/>
      <c r="U31" s="7"/>
      <c r="V31" s="7"/>
      <c r="W31" s="7"/>
    </row>
    <row r="32" spans="1:23" x14ac:dyDescent="0.2">
      <c r="A32" s="7" t="s">
        <v>47</v>
      </c>
      <c r="B32" s="7" t="s">
        <v>17</v>
      </c>
      <c r="C32" s="8">
        <v>5</v>
      </c>
      <c r="D32" s="9">
        <v>10000</v>
      </c>
      <c r="E32" s="10">
        <f t="shared" si="12"/>
        <v>10</v>
      </c>
      <c r="F32" s="11">
        <f t="shared" si="0"/>
        <v>1.6592112773272098E-2</v>
      </c>
      <c r="G32" s="12">
        <f t="shared" si="1"/>
        <v>2.9036197353226174</v>
      </c>
      <c r="H32" s="7" t="b">
        <f t="shared" si="2"/>
        <v>1</v>
      </c>
      <c r="I32" s="12">
        <f t="shared" si="3"/>
        <v>0</v>
      </c>
      <c r="J32" s="11">
        <f t="shared" si="4"/>
        <v>1.6592112773272102E-2</v>
      </c>
      <c r="K32" s="12">
        <f t="shared" si="5"/>
        <v>2.9036197353226179</v>
      </c>
      <c r="L32" s="7" t="b">
        <f t="shared" si="6"/>
        <v>1</v>
      </c>
      <c r="M32" s="7" t="b">
        <f t="shared" si="7"/>
        <v>1</v>
      </c>
      <c r="N32" s="12">
        <f t="shared" si="8"/>
        <v>0</v>
      </c>
      <c r="O32" s="12">
        <f t="shared" si="9"/>
        <v>0</v>
      </c>
      <c r="P32" s="12">
        <f t="shared" si="13"/>
        <v>2.9036197353226179</v>
      </c>
      <c r="Q32" s="7" t="b">
        <f t="shared" si="10"/>
        <v>1</v>
      </c>
      <c r="R32" s="7" t="b">
        <f t="shared" si="11"/>
        <v>1</v>
      </c>
      <c r="S32" s="18" t="b">
        <f>IF(ROUND(SUMIFS('calcs - max first'!P:P,'calcs - max first'!B:B,'calcs - min first'!B32,'calcs - max first'!A:A,'calcs - min first'!A32),7)-ROUND(P32,7)=0,TRUE,FALSE)</f>
        <v>1</v>
      </c>
      <c r="T32" s="7"/>
      <c r="U32" s="7"/>
      <c r="V32" s="7"/>
      <c r="W32" s="7"/>
    </row>
    <row r="33" spans="1:23" x14ac:dyDescent="0.2">
      <c r="A33" s="7" t="s">
        <v>47</v>
      </c>
      <c r="B33" s="7" t="s">
        <v>18</v>
      </c>
      <c r="C33" s="8">
        <v>5</v>
      </c>
      <c r="D33" s="9">
        <v>10000</v>
      </c>
      <c r="E33" s="10">
        <f t="shared" si="12"/>
        <v>10</v>
      </c>
      <c r="F33" s="11">
        <f t="shared" si="0"/>
        <v>1.6592112773272098E-2</v>
      </c>
      <c r="G33" s="12">
        <f t="shared" si="1"/>
        <v>2.9036197353226174</v>
      </c>
      <c r="H33" s="7" t="b">
        <f t="shared" si="2"/>
        <v>1</v>
      </c>
      <c r="I33" s="12">
        <f t="shared" si="3"/>
        <v>0</v>
      </c>
      <c r="J33" s="11">
        <f t="shared" si="4"/>
        <v>1.6592112773272102E-2</v>
      </c>
      <c r="K33" s="12">
        <f t="shared" si="5"/>
        <v>2.9036197353226179</v>
      </c>
      <c r="L33" s="7" t="b">
        <f t="shared" si="6"/>
        <v>1</v>
      </c>
      <c r="M33" s="7" t="b">
        <f t="shared" si="7"/>
        <v>1</v>
      </c>
      <c r="N33" s="12">
        <f t="shared" si="8"/>
        <v>0</v>
      </c>
      <c r="O33" s="12">
        <f t="shared" si="9"/>
        <v>0</v>
      </c>
      <c r="P33" s="12">
        <f t="shared" si="13"/>
        <v>2.9036197353226179</v>
      </c>
      <c r="Q33" s="7" t="b">
        <f t="shared" si="10"/>
        <v>1</v>
      </c>
      <c r="R33" s="7" t="b">
        <f t="shared" si="11"/>
        <v>1</v>
      </c>
      <c r="S33" s="18" t="b">
        <f>IF(ROUND(SUMIFS('calcs - max first'!P:P,'calcs - max first'!B:B,'calcs - min first'!B33,'calcs - max first'!A:A,'calcs - min first'!A33),7)-ROUND(P33,7)=0,TRUE,FALSE)</f>
        <v>1</v>
      </c>
      <c r="T33" s="7"/>
      <c r="U33" s="7"/>
      <c r="V33" s="7"/>
      <c r="W33" s="7"/>
    </row>
    <row r="34" spans="1:23" x14ac:dyDescent="0.2">
      <c r="A34" s="7" t="s">
        <v>47</v>
      </c>
      <c r="B34" s="7" t="s">
        <v>48</v>
      </c>
      <c r="C34" s="8">
        <v>11</v>
      </c>
      <c r="D34" s="9">
        <v>21720</v>
      </c>
      <c r="E34" s="10">
        <f t="shared" si="12"/>
        <v>21.72</v>
      </c>
      <c r="F34" s="11">
        <f t="shared" si="0"/>
        <v>3.603806894354699E-2</v>
      </c>
      <c r="G34" s="12">
        <f t="shared" si="1"/>
        <v>6.3066620651207232</v>
      </c>
      <c r="H34" s="7" t="b">
        <f t="shared" si="2"/>
        <v>1</v>
      </c>
      <c r="I34" s="12">
        <f t="shared" si="3"/>
        <v>0</v>
      </c>
      <c r="J34" s="11">
        <f t="shared" si="4"/>
        <v>3.6038068943546997E-2</v>
      </c>
      <c r="K34" s="12">
        <f t="shared" si="5"/>
        <v>6.3066620651207241</v>
      </c>
      <c r="L34" s="7" t="b">
        <f t="shared" si="6"/>
        <v>1</v>
      </c>
      <c r="M34" s="7" t="b">
        <f t="shared" si="7"/>
        <v>1</v>
      </c>
      <c r="N34" s="12">
        <f t="shared" si="8"/>
        <v>0</v>
      </c>
      <c r="O34" s="12">
        <f t="shared" si="9"/>
        <v>0</v>
      </c>
      <c r="P34" s="12">
        <f t="shared" si="13"/>
        <v>6.3066620651207241</v>
      </c>
      <c r="Q34" s="7" t="b">
        <f t="shared" si="10"/>
        <v>1</v>
      </c>
      <c r="R34" s="7" t="b">
        <f t="shared" si="11"/>
        <v>1</v>
      </c>
      <c r="S34" s="18" t="b">
        <f>IF(ROUND(SUMIFS('calcs - max first'!P:P,'calcs - max first'!B:B,'calcs - min first'!B34,'calcs - max first'!A:A,'calcs - min first'!A34),7)-ROUND(P34,7)=0,TRUE,FALSE)</f>
        <v>1</v>
      </c>
      <c r="T34" s="7"/>
      <c r="U34" s="7"/>
      <c r="V34" s="7"/>
      <c r="W34" s="7"/>
    </row>
    <row r="35" spans="1:23" x14ac:dyDescent="0.2">
      <c r="A35" s="7" t="s">
        <v>47</v>
      </c>
      <c r="B35" s="7" t="s">
        <v>19</v>
      </c>
      <c r="C35" s="8">
        <v>1</v>
      </c>
      <c r="D35" s="9">
        <v>1980</v>
      </c>
      <c r="E35" s="10">
        <f t="shared" si="12"/>
        <v>1.98</v>
      </c>
      <c r="F35" s="11">
        <f t="shared" si="0"/>
        <v>3.2852383291078753E-3</v>
      </c>
      <c r="G35" s="12">
        <f t="shared" si="1"/>
        <v>0.57491670759387814</v>
      </c>
      <c r="H35" s="7" t="b">
        <f t="shared" si="2"/>
        <v>1</v>
      </c>
      <c r="I35" s="12">
        <f t="shared" si="3"/>
        <v>0</v>
      </c>
      <c r="J35" s="11">
        <f t="shared" si="4"/>
        <v>3.2852383291078757E-3</v>
      </c>
      <c r="K35" s="12">
        <f t="shared" si="5"/>
        <v>0.57491670759387825</v>
      </c>
      <c r="L35" s="7" t="b">
        <f t="shared" si="6"/>
        <v>1</v>
      </c>
      <c r="M35" s="7" t="b">
        <f t="shared" si="7"/>
        <v>1</v>
      </c>
      <c r="N35" s="12">
        <f t="shared" si="8"/>
        <v>0</v>
      </c>
      <c r="O35" s="12">
        <f t="shared" si="9"/>
        <v>0</v>
      </c>
      <c r="P35" s="12">
        <f t="shared" si="13"/>
        <v>0.57491670759387825</v>
      </c>
      <c r="Q35" s="7" t="b">
        <f t="shared" si="10"/>
        <v>1</v>
      </c>
      <c r="R35" s="7" t="b">
        <f t="shared" si="11"/>
        <v>1</v>
      </c>
      <c r="S35" s="18" t="b">
        <f>IF(ROUND(SUMIFS('calcs - max first'!P:P,'calcs - max first'!B:B,'calcs - min first'!B35,'calcs - max first'!A:A,'calcs - min first'!A35),7)-ROUND(P35,7)=0,TRUE,FALSE)</f>
        <v>1</v>
      </c>
      <c r="T35" s="7"/>
      <c r="U35" s="7"/>
      <c r="V35" s="7"/>
      <c r="W35" s="7"/>
    </row>
    <row r="36" spans="1:23" x14ac:dyDescent="0.2">
      <c r="A36" s="7" t="s">
        <v>47</v>
      </c>
      <c r="B36" s="7" t="s">
        <v>49</v>
      </c>
      <c r="C36" s="8">
        <v>1</v>
      </c>
      <c r="D36" s="9">
        <v>1980</v>
      </c>
      <c r="E36" s="10">
        <f t="shared" si="12"/>
        <v>1.98</v>
      </c>
      <c r="F36" s="11">
        <f t="shared" si="0"/>
        <v>3.2852383291078753E-3</v>
      </c>
      <c r="G36" s="12">
        <f t="shared" si="1"/>
        <v>0.57491670759387814</v>
      </c>
      <c r="H36" s="7" t="b">
        <f t="shared" si="2"/>
        <v>1</v>
      </c>
      <c r="I36" s="12">
        <f t="shared" si="3"/>
        <v>0</v>
      </c>
      <c r="J36" s="11">
        <f t="shared" si="4"/>
        <v>3.2852383291078757E-3</v>
      </c>
      <c r="K36" s="12">
        <f t="shared" si="5"/>
        <v>0.57491670759387825</v>
      </c>
      <c r="L36" s="7" t="b">
        <f t="shared" si="6"/>
        <v>1</v>
      </c>
      <c r="M36" s="7" t="b">
        <f t="shared" si="7"/>
        <v>1</v>
      </c>
      <c r="N36" s="12">
        <f t="shared" si="8"/>
        <v>0</v>
      </c>
      <c r="O36" s="12">
        <f t="shared" si="9"/>
        <v>0</v>
      </c>
      <c r="P36" s="12">
        <f t="shared" si="13"/>
        <v>0.57491670759387825</v>
      </c>
      <c r="Q36" s="7" t="b">
        <f t="shared" si="10"/>
        <v>1</v>
      </c>
      <c r="R36" s="7" t="b">
        <f t="shared" si="11"/>
        <v>1</v>
      </c>
      <c r="S36" s="18" t="b">
        <f>IF(ROUND(SUMIFS('calcs - max first'!P:P,'calcs - max first'!B:B,'calcs - min first'!B36,'calcs - max first'!A:A,'calcs - min first'!A36),7)-ROUND(P36,7)=0,TRUE,FALSE)</f>
        <v>1</v>
      </c>
      <c r="T36" s="7"/>
      <c r="U36" s="7"/>
      <c r="V36" s="7"/>
      <c r="W36" s="7"/>
    </row>
    <row r="37" spans="1:23" x14ac:dyDescent="0.2">
      <c r="A37" s="7" t="s">
        <v>47</v>
      </c>
      <c r="B37" s="7" t="s">
        <v>21</v>
      </c>
      <c r="C37" s="8">
        <v>19</v>
      </c>
      <c r="D37" s="9">
        <v>38000</v>
      </c>
      <c r="E37" s="10">
        <f t="shared" si="12"/>
        <v>38</v>
      </c>
      <c r="F37" s="11">
        <f t="shared" si="0"/>
        <v>6.3050028538433972E-2</v>
      </c>
      <c r="G37" s="12">
        <f t="shared" si="1"/>
        <v>11.033754994225944</v>
      </c>
      <c r="H37" s="7" t="b">
        <f t="shared" si="2"/>
        <v>1</v>
      </c>
      <c r="I37" s="12">
        <f t="shared" si="3"/>
        <v>0</v>
      </c>
      <c r="J37" s="11">
        <f t="shared" si="4"/>
        <v>6.3050028538433972E-2</v>
      </c>
      <c r="K37" s="12">
        <f t="shared" si="5"/>
        <v>11.033754994225944</v>
      </c>
      <c r="L37" s="7" t="b">
        <f t="shared" si="6"/>
        <v>1</v>
      </c>
      <c r="M37" s="7" t="b">
        <f t="shared" si="7"/>
        <v>1</v>
      </c>
      <c r="N37" s="12">
        <f t="shared" si="8"/>
        <v>0</v>
      </c>
      <c r="O37" s="12">
        <f t="shared" si="9"/>
        <v>0</v>
      </c>
      <c r="P37" s="12">
        <f t="shared" si="13"/>
        <v>11.033754994225944</v>
      </c>
      <c r="Q37" s="7" t="b">
        <f t="shared" si="10"/>
        <v>1</v>
      </c>
      <c r="R37" s="7" t="b">
        <f t="shared" si="11"/>
        <v>1</v>
      </c>
      <c r="S37" s="18" t="b">
        <f>IF(ROUND(SUMIFS('calcs - max first'!P:P,'calcs - max first'!B:B,'calcs - min first'!B37,'calcs - max first'!A:A,'calcs - min first'!A37),7)-ROUND(P37,7)=0,TRUE,FALSE)</f>
        <v>1</v>
      </c>
      <c r="T37" s="7"/>
      <c r="U37" s="7"/>
      <c r="V37" s="7"/>
      <c r="W37" s="7"/>
    </row>
    <row r="38" spans="1:23" x14ac:dyDescent="0.2">
      <c r="A38" s="7" t="s">
        <v>47</v>
      </c>
      <c r="B38" s="7" t="s">
        <v>50</v>
      </c>
      <c r="C38" s="8">
        <v>2</v>
      </c>
      <c r="D38" s="9">
        <v>4000</v>
      </c>
      <c r="E38" s="10">
        <f t="shared" si="12"/>
        <v>4</v>
      </c>
      <c r="F38" s="11">
        <f t="shared" si="0"/>
        <v>6.6368451093088386E-3</v>
      </c>
      <c r="G38" s="12">
        <f t="shared" si="1"/>
        <v>1.1614478941290467</v>
      </c>
      <c r="H38" s="7" t="b">
        <f t="shared" si="2"/>
        <v>1</v>
      </c>
      <c r="I38" s="12">
        <f t="shared" si="3"/>
        <v>0</v>
      </c>
      <c r="J38" s="11">
        <f t="shared" si="4"/>
        <v>6.6368451093088395E-3</v>
      </c>
      <c r="K38" s="12">
        <f t="shared" si="5"/>
        <v>1.1614478941290469</v>
      </c>
      <c r="L38" s="7" t="b">
        <f t="shared" si="6"/>
        <v>1</v>
      </c>
      <c r="M38" s="7" t="b">
        <f t="shared" si="7"/>
        <v>1</v>
      </c>
      <c r="N38" s="12">
        <f t="shared" si="8"/>
        <v>0</v>
      </c>
      <c r="O38" s="12">
        <f t="shared" si="9"/>
        <v>0</v>
      </c>
      <c r="P38" s="12">
        <f t="shared" si="13"/>
        <v>1.1614478941290469</v>
      </c>
      <c r="Q38" s="7" t="b">
        <f t="shared" si="10"/>
        <v>1</v>
      </c>
      <c r="R38" s="7" t="b">
        <f t="shared" si="11"/>
        <v>1</v>
      </c>
      <c r="S38" s="18" t="b">
        <f>IF(ROUND(SUMIFS('calcs - max first'!P:P,'calcs - max first'!B:B,'calcs - min first'!B38,'calcs - max first'!A:A,'calcs - min first'!A38),7)-ROUND(P38,7)=0,TRUE,FALSE)</f>
        <v>1</v>
      </c>
      <c r="T38" s="7"/>
      <c r="U38" s="7"/>
      <c r="V38" s="7"/>
      <c r="W38" s="7"/>
    </row>
    <row r="39" spans="1:23" x14ac:dyDescent="0.2">
      <c r="A39" s="7" t="s">
        <v>47</v>
      </c>
      <c r="B39" s="7" t="s">
        <v>22</v>
      </c>
      <c r="C39" s="8">
        <v>2</v>
      </c>
      <c r="D39" s="9">
        <v>4000</v>
      </c>
      <c r="E39" s="10">
        <f t="shared" si="12"/>
        <v>4</v>
      </c>
      <c r="F39" s="11">
        <f t="shared" si="0"/>
        <v>6.6368451093088386E-3</v>
      </c>
      <c r="G39" s="12">
        <f t="shared" si="1"/>
        <v>1.1614478941290467</v>
      </c>
      <c r="H39" s="7" t="b">
        <f t="shared" si="2"/>
        <v>1</v>
      </c>
      <c r="I39" s="12">
        <f t="shared" si="3"/>
        <v>0</v>
      </c>
      <c r="J39" s="11">
        <f t="shared" si="4"/>
        <v>6.6368451093088395E-3</v>
      </c>
      <c r="K39" s="12">
        <f t="shared" si="5"/>
        <v>1.1614478941290469</v>
      </c>
      <c r="L39" s="7" t="b">
        <f t="shared" si="6"/>
        <v>1</v>
      </c>
      <c r="M39" s="7" t="b">
        <f t="shared" si="7"/>
        <v>1</v>
      </c>
      <c r="N39" s="12">
        <f t="shared" si="8"/>
        <v>0</v>
      </c>
      <c r="O39" s="12">
        <f t="shared" si="9"/>
        <v>0</v>
      </c>
      <c r="P39" s="12">
        <f t="shared" si="13"/>
        <v>1.1614478941290469</v>
      </c>
      <c r="Q39" s="7" t="b">
        <f t="shared" si="10"/>
        <v>1</v>
      </c>
      <c r="R39" s="7" t="b">
        <f t="shared" si="11"/>
        <v>1</v>
      </c>
      <c r="S39" s="18" t="b">
        <f>IF(ROUND(SUMIFS('calcs - max first'!P:P,'calcs - max first'!B:B,'calcs - min first'!B39,'calcs - max first'!A:A,'calcs - min first'!A39),7)-ROUND(P39,7)=0,TRUE,FALSE)</f>
        <v>1</v>
      </c>
      <c r="T39" s="7"/>
      <c r="U39" s="7"/>
      <c r="V39" s="7"/>
      <c r="W39" s="7"/>
    </row>
    <row r="40" spans="1:23" x14ac:dyDescent="0.2">
      <c r="A40" s="7" t="s">
        <v>47</v>
      </c>
      <c r="B40" s="7" t="s">
        <v>23</v>
      </c>
      <c r="C40" s="8">
        <v>5</v>
      </c>
      <c r="D40" s="9">
        <v>10000</v>
      </c>
      <c r="E40" s="10">
        <f t="shared" si="12"/>
        <v>10</v>
      </c>
      <c r="F40" s="11">
        <f t="shared" si="0"/>
        <v>1.6592112773272098E-2</v>
      </c>
      <c r="G40" s="12">
        <f t="shared" si="1"/>
        <v>2.9036197353226174</v>
      </c>
      <c r="H40" s="7" t="b">
        <f t="shared" si="2"/>
        <v>1</v>
      </c>
      <c r="I40" s="12">
        <f t="shared" si="3"/>
        <v>0</v>
      </c>
      <c r="J40" s="11">
        <f t="shared" si="4"/>
        <v>1.6592112773272102E-2</v>
      </c>
      <c r="K40" s="12">
        <f t="shared" si="5"/>
        <v>2.9036197353226179</v>
      </c>
      <c r="L40" s="7" t="b">
        <f t="shared" si="6"/>
        <v>1</v>
      </c>
      <c r="M40" s="7" t="b">
        <f t="shared" si="7"/>
        <v>1</v>
      </c>
      <c r="N40" s="12">
        <f t="shared" si="8"/>
        <v>0</v>
      </c>
      <c r="O40" s="12">
        <f t="shared" si="9"/>
        <v>0</v>
      </c>
      <c r="P40" s="12">
        <f t="shared" si="13"/>
        <v>2.9036197353226179</v>
      </c>
      <c r="Q40" s="7" t="b">
        <f t="shared" si="10"/>
        <v>1</v>
      </c>
      <c r="R40" s="7" t="b">
        <f t="shared" si="11"/>
        <v>1</v>
      </c>
      <c r="S40" s="18" t="b">
        <f>IF(ROUND(SUMIFS('calcs - max first'!P:P,'calcs - max first'!B:B,'calcs - min first'!B40,'calcs - max first'!A:A,'calcs - min first'!A40),7)-ROUND(P40,7)=0,TRUE,FALSE)</f>
        <v>1</v>
      </c>
      <c r="T40" s="7"/>
      <c r="U40" s="7"/>
      <c r="V40" s="7"/>
      <c r="W40" s="7"/>
    </row>
    <row r="41" spans="1:23" x14ac:dyDescent="0.2">
      <c r="A41" s="7" t="s">
        <v>47</v>
      </c>
      <c r="B41" s="7" t="s">
        <v>24</v>
      </c>
      <c r="C41" s="8">
        <v>8</v>
      </c>
      <c r="D41" s="9">
        <v>16000</v>
      </c>
      <c r="E41" s="10">
        <f t="shared" si="12"/>
        <v>16</v>
      </c>
      <c r="F41" s="11">
        <f t="shared" si="0"/>
        <v>2.6547380437235354E-2</v>
      </c>
      <c r="G41" s="12">
        <f t="shared" si="1"/>
        <v>4.6457915765161868</v>
      </c>
      <c r="H41" s="7" t="b">
        <f t="shared" si="2"/>
        <v>1</v>
      </c>
      <c r="I41" s="12">
        <f t="shared" si="3"/>
        <v>0</v>
      </c>
      <c r="J41" s="11">
        <f t="shared" si="4"/>
        <v>2.6547380437235358E-2</v>
      </c>
      <c r="K41" s="12">
        <f t="shared" si="5"/>
        <v>4.6457915765161877</v>
      </c>
      <c r="L41" s="7" t="b">
        <f t="shared" si="6"/>
        <v>1</v>
      </c>
      <c r="M41" s="7" t="b">
        <f t="shared" si="7"/>
        <v>1</v>
      </c>
      <c r="N41" s="12">
        <f t="shared" si="8"/>
        <v>0</v>
      </c>
      <c r="O41" s="12">
        <f t="shared" si="9"/>
        <v>0</v>
      </c>
      <c r="P41" s="12">
        <f t="shared" si="13"/>
        <v>4.6457915765161877</v>
      </c>
      <c r="Q41" s="7" t="b">
        <f t="shared" si="10"/>
        <v>1</v>
      </c>
      <c r="R41" s="7" t="b">
        <f t="shared" si="11"/>
        <v>1</v>
      </c>
      <c r="S41" s="18" t="b">
        <f>IF(ROUND(SUMIFS('calcs - max first'!P:P,'calcs - max first'!B:B,'calcs - min first'!B41,'calcs - max first'!A:A,'calcs - min first'!A41),7)-ROUND(P41,7)=0,TRUE,FALSE)</f>
        <v>1</v>
      </c>
      <c r="T41" s="7"/>
      <c r="U41" s="7"/>
      <c r="V41" s="7"/>
      <c r="W41" s="7"/>
    </row>
    <row r="42" spans="1:23" x14ac:dyDescent="0.2">
      <c r="A42" s="7" t="s">
        <v>47</v>
      </c>
      <c r="B42" s="7" t="s">
        <v>26</v>
      </c>
      <c r="C42" s="8">
        <v>37</v>
      </c>
      <c r="D42" s="9">
        <v>74000</v>
      </c>
      <c r="E42" s="10">
        <f t="shared" si="12"/>
        <v>74</v>
      </c>
      <c r="F42" s="11">
        <f t="shared" si="0"/>
        <v>0.12278163452221351</v>
      </c>
      <c r="G42" s="12">
        <f t="shared" si="1"/>
        <v>21.486786041387365</v>
      </c>
      <c r="H42" s="7" t="b">
        <f t="shared" si="2"/>
        <v>1</v>
      </c>
      <c r="I42" s="12">
        <f t="shared" si="3"/>
        <v>0</v>
      </c>
      <c r="J42" s="11">
        <f t="shared" si="4"/>
        <v>0.12278163452221354</v>
      </c>
      <c r="K42" s="12">
        <f t="shared" si="5"/>
        <v>21.486786041387369</v>
      </c>
      <c r="L42" s="7" t="b">
        <f t="shared" si="6"/>
        <v>1</v>
      </c>
      <c r="M42" s="7" t="b">
        <f t="shared" si="7"/>
        <v>1</v>
      </c>
      <c r="N42" s="12">
        <f t="shared" si="8"/>
        <v>0</v>
      </c>
      <c r="O42" s="12">
        <f t="shared" si="9"/>
        <v>0</v>
      </c>
      <c r="P42" s="12">
        <f t="shared" si="13"/>
        <v>21.486786041387369</v>
      </c>
      <c r="Q42" s="7" t="b">
        <f t="shared" si="10"/>
        <v>1</v>
      </c>
      <c r="R42" s="7" t="b">
        <f t="shared" si="11"/>
        <v>1</v>
      </c>
      <c r="S42" s="18" t="b">
        <f>IF(ROUND(SUMIFS('calcs - max first'!P:P,'calcs - max first'!B:B,'calcs - min first'!B42,'calcs - max first'!A:A,'calcs - min first'!A42),7)-ROUND(P42,7)=0,TRUE,FALSE)</f>
        <v>1</v>
      </c>
      <c r="T42" s="7"/>
      <c r="U42" s="7"/>
      <c r="V42" s="7"/>
      <c r="W42" s="7"/>
    </row>
    <row r="43" spans="1:23" x14ac:dyDescent="0.2">
      <c r="A43" s="7" t="s">
        <v>47</v>
      </c>
      <c r="B43" s="7" t="s">
        <v>51</v>
      </c>
      <c r="C43" s="8">
        <v>1</v>
      </c>
      <c r="D43" s="9">
        <v>2000</v>
      </c>
      <c r="E43" s="10">
        <f t="shared" si="12"/>
        <v>2</v>
      </c>
      <c r="F43" s="11">
        <f t="shared" si="0"/>
        <v>3.3184225546544193E-3</v>
      </c>
      <c r="G43" s="12">
        <f t="shared" si="1"/>
        <v>0.58072394706452335</v>
      </c>
      <c r="H43" s="7" t="b">
        <f t="shared" si="2"/>
        <v>1</v>
      </c>
      <c r="I43" s="12">
        <f t="shared" si="3"/>
        <v>0</v>
      </c>
      <c r="J43" s="11">
        <f t="shared" si="4"/>
        <v>3.3184225546544197E-3</v>
      </c>
      <c r="K43" s="12">
        <f t="shared" si="5"/>
        <v>0.58072394706452346</v>
      </c>
      <c r="L43" s="7" t="b">
        <f t="shared" si="6"/>
        <v>1</v>
      </c>
      <c r="M43" s="7" t="b">
        <f t="shared" si="7"/>
        <v>1</v>
      </c>
      <c r="N43" s="12">
        <f t="shared" si="8"/>
        <v>0</v>
      </c>
      <c r="O43" s="12">
        <f t="shared" si="9"/>
        <v>0</v>
      </c>
      <c r="P43" s="12">
        <f t="shared" si="13"/>
        <v>0.58072394706452346</v>
      </c>
      <c r="Q43" s="7" t="b">
        <f t="shared" si="10"/>
        <v>1</v>
      </c>
      <c r="R43" s="7" t="b">
        <f t="shared" si="11"/>
        <v>1</v>
      </c>
      <c r="S43" s="18" t="b">
        <f>IF(ROUND(SUMIFS('calcs - max first'!P:P,'calcs - max first'!B:B,'calcs - min first'!B43,'calcs - max first'!A:A,'calcs - min first'!A43),7)-ROUND(P43,7)=0,TRUE,FALSE)</f>
        <v>1</v>
      </c>
      <c r="T43" s="7"/>
      <c r="U43" s="7"/>
      <c r="V43" s="7"/>
      <c r="W43" s="7"/>
    </row>
    <row r="44" spans="1:23" x14ac:dyDescent="0.2">
      <c r="A44" s="7" t="s">
        <v>47</v>
      </c>
      <c r="B44" s="7" t="s">
        <v>27</v>
      </c>
      <c r="C44" s="8">
        <v>11</v>
      </c>
      <c r="D44" s="9">
        <v>22000</v>
      </c>
      <c r="E44" s="10">
        <f t="shared" si="12"/>
        <v>22</v>
      </c>
      <c r="F44" s="11">
        <f t="shared" si="0"/>
        <v>3.6502648101198611E-2</v>
      </c>
      <c r="G44" s="12">
        <f t="shared" si="1"/>
        <v>6.3879634177097566</v>
      </c>
      <c r="H44" s="7" t="b">
        <f t="shared" si="2"/>
        <v>1</v>
      </c>
      <c r="I44" s="12">
        <f t="shared" si="3"/>
        <v>0</v>
      </c>
      <c r="J44" s="11">
        <f t="shared" si="4"/>
        <v>3.6502648101198618E-2</v>
      </c>
      <c r="K44" s="12">
        <f t="shared" si="5"/>
        <v>6.3879634177097584</v>
      </c>
      <c r="L44" s="7" t="b">
        <f t="shared" si="6"/>
        <v>1</v>
      </c>
      <c r="M44" s="7" t="b">
        <f t="shared" si="7"/>
        <v>1</v>
      </c>
      <c r="N44" s="12">
        <f t="shared" si="8"/>
        <v>0</v>
      </c>
      <c r="O44" s="12">
        <f t="shared" si="9"/>
        <v>0</v>
      </c>
      <c r="P44" s="12">
        <f t="shared" si="13"/>
        <v>6.3879634177097584</v>
      </c>
      <c r="Q44" s="7" t="b">
        <f t="shared" si="10"/>
        <v>1</v>
      </c>
      <c r="R44" s="7" t="b">
        <f t="shared" si="11"/>
        <v>1</v>
      </c>
      <c r="S44" s="18" t="b">
        <f>IF(ROUND(SUMIFS('calcs - max first'!P:P,'calcs - max first'!B:B,'calcs - min first'!B44,'calcs - max first'!A:A,'calcs - min first'!A44),7)-ROUND(P44,7)=0,TRUE,FALSE)</f>
        <v>1</v>
      </c>
      <c r="T44" s="7"/>
      <c r="U44" s="7"/>
      <c r="V44" s="7"/>
      <c r="W44" s="7"/>
    </row>
    <row r="45" spans="1:23" x14ac:dyDescent="0.2">
      <c r="A45" s="7" t="s">
        <v>47</v>
      </c>
      <c r="B45" s="7" t="s">
        <v>28</v>
      </c>
      <c r="C45" s="8">
        <v>29</v>
      </c>
      <c r="D45" s="9">
        <v>57875</v>
      </c>
      <c r="E45" s="10">
        <f t="shared" si="12"/>
        <v>57.875</v>
      </c>
      <c r="F45" s="11">
        <f t="shared" si="0"/>
        <v>9.602685267531226E-2</v>
      </c>
      <c r="G45" s="12">
        <f t="shared" si="1"/>
        <v>16.804699218179646</v>
      </c>
      <c r="H45" s="7" t="b">
        <f t="shared" si="2"/>
        <v>1</v>
      </c>
      <c r="I45" s="12">
        <f t="shared" si="3"/>
        <v>0</v>
      </c>
      <c r="J45" s="11">
        <f t="shared" si="4"/>
        <v>9.6026852675312274E-2</v>
      </c>
      <c r="K45" s="12">
        <f t="shared" si="5"/>
        <v>16.80469921817965</v>
      </c>
      <c r="L45" s="7" t="b">
        <f t="shared" si="6"/>
        <v>1</v>
      </c>
      <c r="M45" s="7" t="b">
        <f t="shared" si="7"/>
        <v>1</v>
      </c>
      <c r="N45" s="12">
        <f t="shared" si="8"/>
        <v>0</v>
      </c>
      <c r="O45" s="12">
        <f t="shared" si="9"/>
        <v>0</v>
      </c>
      <c r="P45" s="12">
        <f t="shared" si="13"/>
        <v>16.80469921817965</v>
      </c>
      <c r="Q45" s="7" t="b">
        <f t="shared" si="10"/>
        <v>1</v>
      </c>
      <c r="R45" s="7" t="b">
        <f t="shared" si="11"/>
        <v>1</v>
      </c>
      <c r="S45" s="18" t="b">
        <f>IF(ROUND(SUMIFS('calcs - max first'!P:P,'calcs - max first'!B:B,'calcs - min first'!B45,'calcs - max first'!A:A,'calcs - min first'!A45),7)-ROUND(P45,7)=0,TRUE,FALSE)</f>
        <v>1</v>
      </c>
      <c r="T45" s="7"/>
      <c r="U45" s="7"/>
      <c r="V45" s="7"/>
      <c r="W45" s="7"/>
    </row>
    <row r="46" spans="1:23" x14ac:dyDescent="0.2">
      <c r="A46" s="7" t="s">
        <v>47</v>
      </c>
      <c r="B46" s="7" t="s">
        <v>52</v>
      </c>
      <c r="C46" s="8">
        <v>1</v>
      </c>
      <c r="D46" s="9">
        <v>2000</v>
      </c>
      <c r="E46" s="10">
        <f t="shared" si="12"/>
        <v>2</v>
      </c>
      <c r="F46" s="11">
        <f t="shared" si="0"/>
        <v>3.3184225546544193E-3</v>
      </c>
      <c r="G46" s="12">
        <f t="shared" si="1"/>
        <v>0.58072394706452335</v>
      </c>
      <c r="H46" s="7" t="b">
        <f t="shared" si="2"/>
        <v>1</v>
      </c>
      <c r="I46" s="12">
        <f t="shared" si="3"/>
        <v>0</v>
      </c>
      <c r="J46" s="11">
        <f t="shared" si="4"/>
        <v>3.3184225546544197E-3</v>
      </c>
      <c r="K46" s="12">
        <f t="shared" si="5"/>
        <v>0.58072394706452346</v>
      </c>
      <c r="L46" s="7" t="b">
        <f t="shared" si="6"/>
        <v>1</v>
      </c>
      <c r="M46" s="7" t="b">
        <f t="shared" si="7"/>
        <v>1</v>
      </c>
      <c r="N46" s="12">
        <f t="shared" si="8"/>
        <v>0</v>
      </c>
      <c r="O46" s="12">
        <f t="shared" si="9"/>
        <v>0</v>
      </c>
      <c r="P46" s="12">
        <f t="shared" si="13"/>
        <v>0.58072394706452346</v>
      </c>
      <c r="Q46" s="7" t="b">
        <f t="shared" si="10"/>
        <v>1</v>
      </c>
      <c r="R46" s="7" t="b">
        <f t="shared" si="11"/>
        <v>1</v>
      </c>
      <c r="S46" s="18" t="b">
        <f>IF(ROUND(SUMIFS('calcs - max first'!P:P,'calcs - max first'!B:B,'calcs - min first'!B46,'calcs - max first'!A:A,'calcs - min first'!A46),7)-ROUND(P46,7)=0,TRUE,FALSE)</f>
        <v>1</v>
      </c>
      <c r="T46" s="7"/>
      <c r="U46" s="7"/>
      <c r="V46" s="7"/>
      <c r="W46" s="7"/>
    </row>
    <row r="47" spans="1:23" x14ac:dyDescent="0.2">
      <c r="A47" s="7" t="s">
        <v>47</v>
      </c>
      <c r="B47" s="7" t="s">
        <v>53</v>
      </c>
      <c r="C47" s="8">
        <v>1</v>
      </c>
      <c r="D47" s="9">
        <v>1850</v>
      </c>
      <c r="E47" s="10">
        <f t="shared" si="12"/>
        <v>1.85</v>
      </c>
      <c r="F47" s="11">
        <f t="shared" si="0"/>
        <v>3.0695408630553381E-3</v>
      </c>
      <c r="G47" s="12">
        <f t="shared" si="1"/>
        <v>0.53716965103468417</v>
      </c>
      <c r="H47" s="7" t="b">
        <f t="shared" si="2"/>
        <v>1</v>
      </c>
      <c r="I47" s="12">
        <f t="shared" si="3"/>
        <v>0</v>
      </c>
      <c r="J47" s="11">
        <f t="shared" si="4"/>
        <v>3.0695408630553385E-3</v>
      </c>
      <c r="K47" s="12">
        <f t="shared" si="5"/>
        <v>0.53716965103468428</v>
      </c>
      <c r="L47" s="7" t="b">
        <f t="shared" si="6"/>
        <v>1</v>
      </c>
      <c r="M47" s="7" t="b">
        <f t="shared" si="7"/>
        <v>1</v>
      </c>
      <c r="N47" s="12">
        <f t="shared" si="8"/>
        <v>0</v>
      </c>
      <c r="O47" s="12">
        <f t="shared" si="9"/>
        <v>0</v>
      </c>
      <c r="P47" s="12">
        <f t="shared" si="13"/>
        <v>0.53716965103468428</v>
      </c>
      <c r="Q47" s="7" t="b">
        <f t="shared" si="10"/>
        <v>1</v>
      </c>
      <c r="R47" s="7" t="b">
        <f t="shared" si="11"/>
        <v>1</v>
      </c>
      <c r="S47" s="18" t="b">
        <f>IF(ROUND(SUMIFS('calcs - max first'!P:P,'calcs - max first'!B:B,'calcs - min first'!B47,'calcs - max first'!A:A,'calcs - min first'!A47),7)-ROUND(P47,7)=0,TRUE,FALSE)</f>
        <v>1</v>
      </c>
      <c r="T47" s="7"/>
      <c r="U47" s="7"/>
      <c r="V47" s="7"/>
      <c r="W47" s="7"/>
    </row>
    <row r="48" spans="1:23" x14ac:dyDescent="0.2">
      <c r="A48" s="7" t="s">
        <v>47</v>
      </c>
      <c r="B48" s="7" t="s">
        <v>32</v>
      </c>
      <c r="C48" s="8">
        <v>39</v>
      </c>
      <c r="D48" s="9">
        <v>78000</v>
      </c>
      <c r="E48" s="10">
        <f t="shared" si="12"/>
        <v>78</v>
      </c>
      <c r="F48" s="11">
        <f t="shared" si="0"/>
        <v>0.12941847963152237</v>
      </c>
      <c r="G48" s="12">
        <f t="shared" si="1"/>
        <v>22.648233935516412</v>
      </c>
      <c r="H48" s="7" t="b">
        <f t="shared" si="2"/>
        <v>1</v>
      </c>
      <c r="I48" s="12">
        <f t="shared" si="3"/>
        <v>0</v>
      </c>
      <c r="J48" s="11">
        <f t="shared" si="4"/>
        <v>0.12941847963152237</v>
      </c>
      <c r="K48" s="12">
        <f t="shared" si="5"/>
        <v>22.648233935516412</v>
      </c>
      <c r="L48" s="7" t="b">
        <f t="shared" si="6"/>
        <v>1</v>
      </c>
      <c r="M48" s="7" t="b">
        <f t="shared" si="7"/>
        <v>1</v>
      </c>
      <c r="N48" s="12">
        <f t="shared" si="8"/>
        <v>0</v>
      </c>
      <c r="O48" s="12">
        <f t="shared" si="9"/>
        <v>0</v>
      </c>
      <c r="P48" s="12">
        <f t="shared" si="13"/>
        <v>22.648233935516412</v>
      </c>
      <c r="Q48" s="7" t="b">
        <f t="shared" si="10"/>
        <v>1</v>
      </c>
      <c r="R48" s="7" t="b">
        <f t="shared" si="11"/>
        <v>1</v>
      </c>
      <c r="S48" s="18" t="b">
        <f>IF(ROUND(SUMIFS('calcs - max first'!P:P,'calcs - max first'!B:B,'calcs - min first'!B48,'calcs - max first'!A:A,'calcs - min first'!A48),7)-ROUND(P48,7)=0,TRUE,FALSE)</f>
        <v>1</v>
      </c>
      <c r="T48" s="7"/>
      <c r="U48" s="7"/>
      <c r="V48" s="7"/>
      <c r="W48" s="7"/>
    </row>
    <row r="49" spans="1:23" x14ac:dyDescent="0.2">
      <c r="A49" s="7" t="s">
        <v>47</v>
      </c>
      <c r="B49" s="7" t="s">
        <v>33</v>
      </c>
      <c r="C49" s="8">
        <v>10</v>
      </c>
      <c r="D49" s="9">
        <v>19791</v>
      </c>
      <c r="E49" s="10">
        <f t="shared" si="12"/>
        <v>19.791</v>
      </c>
      <c r="F49" s="11">
        <f t="shared" si="0"/>
        <v>3.2837450389582808E-2</v>
      </c>
      <c r="G49" s="12">
        <f t="shared" si="1"/>
        <v>5.7465538181769915</v>
      </c>
      <c r="H49" s="7" t="b">
        <f t="shared" si="2"/>
        <v>1</v>
      </c>
      <c r="I49" s="12">
        <f t="shared" si="3"/>
        <v>0</v>
      </c>
      <c r="J49" s="11">
        <f t="shared" si="4"/>
        <v>3.2837450389582815E-2</v>
      </c>
      <c r="K49" s="12">
        <f t="shared" si="5"/>
        <v>5.7465538181769924</v>
      </c>
      <c r="L49" s="7" t="b">
        <f t="shared" si="6"/>
        <v>1</v>
      </c>
      <c r="M49" s="7" t="b">
        <f t="shared" si="7"/>
        <v>1</v>
      </c>
      <c r="N49" s="12">
        <f t="shared" si="8"/>
        <v>0</v>
      </c>
      <c r="O49" s="12">
        <f t="shared" si="9"/>
        <v>0</v>
      </c>
      <c r="P49" s="12">
        <f t="shared" si="13"/>
        <v>5.7465538181769924</v>
      </c>
      <c r="Q49" s="7" t="b">
        <f t="shared" si="10"/>
        <v>1</v>
      </c>
      <c r="R49" s="7" t="b">
        <f t="shared" si="11"/>
        <v>1</v>
      </c>
      <c r="S49" s="18" t="b">
        <f>IF(ROUND(SUMIFS('calcs - max first'!P:P,'calcs - max first'!B:B,'calcs - min first'!B49,'calcs - max first'!A:A,'calcs - min first'!A49),7)-ROUND(P49,7)=0,TRUE,FALSE)</f>
        <v>1</v>
      </c>
      <c r="T49" s="7"/>
      <c r="U49" s="7"/>
      <c r="V49" s="7"/>
      <c r="W49" s="7"/>
    </row>
    <row r="50" spans="1:23" x14ac:dyDescent="0.2">
      <c r="A50" s="7" t="s">
        <v>47</v>
      </c>
      <c r="B50" s="7" t="s">
        <v>34</v>
      </c>
      <c r="C50" s="8">
        <v>13</v>
      </c>
      <c r="D50" s="9">
        <v>26000</v>
      </c>
      <c r="E50" s="10">
        <f t="shared" si="12"/>
        <v>26</v>
      </c>
      <c r="F50" s="11">
        <f t="shared" si="0"/>
        <v>4.3139493210507453E-2</v>
      </c>
      <c r="G50" s="12">
        <f t="shared" si="1"/>
        <v>7.5494113118388047</v>
      </c>
      <c r="H50" s="7" t="b">
        <f t="shared" si="2"/>
        <v>1</v>
      </c>
      <c r="I50" s="12">
        <f t="shared" si="3"/>
        <v>0</v>
      </c>
      <c r="J50" s="11">
        <f t="shared" si="4"/>
        <v>4.313949321050746E-2</v>
      </c>
      <c r="K50" s="12">
        <f t="shared" si="5"/>
        <v>7.5494113118388055</v>
      </c>
      <c r="L50" s="7" t="b">
        <f t="shared" si="6"/>
        <v>1</v>
      </c>
      <c r="M50" s="7" t="b">
        <f t="shared" si="7"/>
        <v>1</v>
      </c>
      <c r="N50" s="12">
        <f t="shared" si="8"/>
        <v>0</v>
      </c>
      <c r="O50" s="12">
        <f t="shared" si="9"/>
        <v>0</v>
      </c>
      <c r="P50" s="12">
        <f t="shared" si="13"/>
        <v>7.5494113118388055</v>
      </c>
      <c r="Q50" s="7" t="b">
        <f t="shared" si="10"/>
        <v>1</v>
      </c>
      <c r="R50" s="7" t="b">
        <f t="shared" si="11"/>
        <v>1</v>
      </c>
      <c r="S50" s="18" t="b">
        <f>IF(ROUND(SUMIFS('calcs - max first'!P:P,'calcs - max first'!B:B,'calcs - min first'!B50,'calcs - max first'!A:A,'calcs - min first'!A50),7)-ROUND(P50,7)=0,TRUE,FALSE)</f>
        <v>1</v>
      </c>
      <c r="T50" s="7"/>
      <c r="U50" s="7"/>
      <c r="V50" s="7"/>
      <c r="W50" s="7"/>
    </row>
    <row r="51" spans="1:23" x14ac:dyDescent="0.2">
      <c r="A51" s="7" t="s">
        <v>47</v>
      </c>
      <c r="B51" s="7" t="s">
        <v>54</v>
      </c>
      <c r="C51" s="8">
        <v>25</v>
      </c>
      <c r="D51" s="9">
        <v>50000</v>
      </c>
      <c r="E51" s="10">
        <f t="shared" si="12"/>
        <v>50</v>
      </c>
      <c r="F51" s="11">
        <f t="shared" si="0"/>
        <v>8.2960563866360484E-2</v>
      </c>
      <c r="G51" s="12">
        <f t="shared" si="1"/>
        <v>14.518098676613084</v>
      </c>
      <c r="H51" s="7" t="b">
        <f t="shared" si="2"/>
        <v>1</v>
      </c>
      <c r="I51" s="12">
        <f t="shared" si="3"/>
        <v>0</v>
      </c>
      <c r="J51" s="11">
        <f t="shared" si="4"/>
        <v>8.2960563866360498E-2</v>
      </c>
      <c r="K51" s="12">
        <f t="shared" si="5"/>
        <v>14.518098676613088</v>
      </c>
      <c r="L51" s="7" t="b">
        <f t="shared" si="6"/>
        <v>1</v>
      </c>
      <c r="M51" s="7" t="b">
        <f t="shared" si="7"/>
        <v>1</v>
      </c>
      <c r="N51" s="12">
        <f t="shared" si="8"/>
        <v>0</v>
      </c>
      <c r="O51" s="12">
        <f t="shared" si="9"/>
        <v>0</v>
      </c>
      <c r="P51" s="12">
        <f t="shared" si="13"/>
        <v>14.518098676613088</v>
      </c>
      <c r="Q51" s="7" t="b">
        <f t="shared" si="10"/>
        <v>1</v>
      </c>
      <c r="R51" s="7" t="b">
        <f t="shared" si="11"/>
        <v>1</v>
      </c>
      <c r="S51" s="18" t="b">
        <f>IF(ROUND(SUMIFS('calcs - max first'!P:P,'calcs - max first'!B:B,'calcs - min first'!B51,'calcs - max first'!A:A,'calcs - min first'!A51),7)-ROUND(P51,7)=0,TRUE,FALSE)</f>
        <v>1</v>
      </c>
      <c r="T51" s="7"/>
      <c r="U51" s="7"/>
      <c r="V51" s="7"/>
      <c r="W51" s="7"/>
    </row>
    <row r="52" spans="1:23" x14ac:dyDescent="0.2">
      <c r="A52" s="7" t="s">
        <v>47</v>
      </c>
      <c r="B52" s="7" t="s">
        <v>36</v>
      </c>
      <c r="C52" s="8">
        <v>11</v>
      </c>
      <c r="D52" s="9">
        <v>20250</v>
      </c>
      <c r="E52" s="10">
        <f t="shared" si="12"/>
        <v>20.25</v>
      </c>
      <c r="F52" s="11">
        <f t="shared" si="0"/>
        <v>3.3599028365875999E-2</v>
      </c>
      <c r="G52" s="12">
        <f t="shared" si="1"/>
        <v>5.8798299640282998</v>
      </c>
      <c r="H52" s="7" t="b">
        <f t="shared" si="2"/>
        <v>1</v>
      </c>
      <c r="I52" s="12">
        <f t="shared" si="3"/>
        <v>0</v>
      </c>
      <c r="J52" s="11">
        <f t="shared" si="4"/>
        <v>3.3599028365876006E-2</v>
      </c>
      <c r="K52" s="12">
        <f t="shared" si="5"/>
        <v>5.8798299640283007</v>
      </c>
      <c r="L52" s="7" t="b">
        <f t="shared" si="6"/>
        <v>1</v>
      </c>
      <c r="M52" s="7" t="b">
        <f t="shared" si="7"/>
        <v>1</v>
      </c>
      <c r="N52" s="12">
        <f t="shared" si="8"/>
        <v>0</v>
      </c>
      <c r="O52" s="12">
        <f t="shared" si="9"/>
        <v>0</v>
      </c>
      <c r="P52" s="12">
        <f t="shared" si="13"/>
        <v>5.8798299640283007</v>
      </c>
      <c r="Q52" s="7" t="b">
        <f t="shared" si="10"/>
        <v>1</v>
      </c>
      <c r="R52" s="7" t="b">
        <f t="shared" si="11"/>
        <v>1</v>
      </c>
      <c r="S52" s="18" t="b">
        <f>IF(ROUND(SUMIFS('calcs - max first'!P:P,'calcs - max first'!B:B,'calcs - min first'!B52,'calcs - max first'!A:A,'calcs - min first'!A52),7)-ROUND(P52,7)=0,TRUE,FALSE)</f>
        <v>1</v>
      </c>
      <c r="T52" s="7"/>
      <c r="U52" s="7"/>
      <c r="V52" s="7"/>
      <c r="W52" s="7"/>
    </row>
    <row r="53" spans="1:23" x14ac:dyDescent="0.2">
      <c r="A53" s="7" t="s">
        <v>47</v>
      </c>
      <c r="B53" s="7" t="s">
        <v>37</v>
      </c>
      <c r="C53" s="8">
        <v>1</v>
      </c>
      <c r="D53" s="9">
        <v>2000</v>
      </c>
      <c r="E53" s="10">
        <f t="shared" si="12"/>
        <v>2</v>
      </c>
      <c r="F53" s="11">
        <f t="shared" si="0"/>
        <v>3.3184225546544193E-3</v>
      </c>
      <c r="G53" s="12">
        <f t="shared" si="1"/>
        <v>0.58072394706452335</v>
      </c>
      <c r="H53" s="7" t="b">
        <f t="shared" si="2"/>
        <v>1</v>
      </c>
      <c r="I53" s="12">
        <f t="shared" si="3"/>
        <v>0</v>
      </c>
      <c r="J53" s="11">
        <f t="shared" si="4"/>
        <v>3.3184225546544197E-3</v>
      </c>
      <c r="K53" s="12">
        <f t="shared" si="5"/>
        <v>0.58072394706452346</v>
      </c>
      <c r="L53" s="7" t="b">
        <f t="shared" si="6"/>
        <v>1</v>
      </c>
      <c r="M53" s="7" t="b">
        <f t="shared" si="7"/>
        <v>1</v>
      </c>
      <c r="N53" s="12">
        <f t="shared" si="8"/>
        <v>0</v>
      </c>
      <c r="O53" s="12">
        <f t="shared" si="9"/>
        <v>0</v>
      </c>
      <c r="P53" s="12">
        <f t="shared" si="13"/>
        <v>0.58072394706452346</v>
      </c>
      <c r="Q53" s="7" t="b">
        <f t="shared" si="10"/>
        <v>1</v>
      </c>
      <c r="R53" s="7" t="b">
        <f t="shared" si="11"/>
        <v>1</v>
      </c>
      <c r="S53" s="18" t="b">
        <f>IF(ROUND(SUMIFS('calcs - max first'!P:P,'calcs - max first'!B:B,'calcs - min first'!B53,'calcs - max first'!A:A,'calcs - min first'!A53),7)-ROUND(P53,7)=0,TRUE,FALSE)</f>
        <v>1</v>
      </c>
      <c r="T53" s="7"/>
      <c r="U53" s="7"/>
      <c r="V53" s="7"/>
      <c r="W53" s="7"/>
    </row>
    <row r="54" spans="1:23" x14ac:dyDescent="0.2">
      <c r="A54" s="7" t="s">
        <v>47</v>
      </c>
      <c r="B54" s="7" t="s">
        <v>38</v>
      </c>
      <c r="C54" s="8">
        <v>2</v>
      </c>
      <c r="D54" s="9">
        <v>4000</v>
      </c>
      <c r="E54" s="10">
        <f t="shared" si="12"/>
        <v>4</v>
      </c>
      <c r="F54" s="11">
        <f t="shared" si="0"/>
        <v>6.6368451093088386E-3</v>
      </c>
      <c r="G54" s="12">
        <f t="shared" si="1"/>
        <v>1.1614478941290467</v>
      </c>
      <c r="H54" s="7" t="b">
        <f t="shared" si="2"/>
        <v>1</v>
      </c>
      <c r="I54" s="12">
        <f t="shared" si="3"/>
        <v>0</v>
      </c>
      <c r="J54" s="11">
        <f t="shared" si="4"/>
        <v>6.6368451093088395E-3</v>
      </c>
      <c r="K54" s="12">
        <f t="shared" si="5"/>
        <v>1.1614478941290469</v>
      </c>
      <c r="L54" s="7" t="b">
        <f t="shared" si="6"/>
        <v>1</v>
      </c>
      <c r="M54" s="7" t="b">
        <f t="shared" si="7"/>
        <v>1</v>
      </c>
      <c r="N54" s="12">
        <f t="shared" si="8"/>
        <v>0</v>
      </c>
      <c r="O54" s="12">
        <f t="shared" si="9"/>
        <v>0</v>
      </c>
      <c r="P54" s="12">
        <f t="shared" si="13"/>
        <v>1.1614478941290469</v>
      </c>
      <c r="Q54" s="7" t="b">
        <f t="shared" si="10"/>
        <v>1</v>
      </c>
      <c r="R54" s="7" t="b">
        <f t="shared" si="11"/>
        <v>1</v>
      </c>
      <c r="S54" s="18" t="b">
        <f>IF(ROUND(SUMIFS('calcs - max first'!P:P,'calcs - max first'!B:B,'calcs - min first'!B54,'calcs - max first'!A:A,'calcs - min first'!A54),7)-ROUND(P54,7)=0,TRUE,FALSE)</f>
        <v>1</v>
      </c>
      <c r="T54" s="7"/>
      <c r="U54" s="7"/>
      <c r="V54" s="7"/>
      <c r="W54" s="7"/>
    </row>
    <row r="55" spans="1:23" x14ac:dyDescent="0.2">
      <c r="A55" s="7" t="s">
        <v>47</v>
      </c>
      <c r="B55" s="7" t="s">
        <v>39</v>
      </c>
      <c r="C55" s="8">
        <v>1</v>
      </c>
      <c r="D55" s="9">
        <v>2000</v>
      </c>
      <c r="E55" s="10">
        <f t="shared" si="12"/>
        <v>2</v>
      </c>
      <c r="F55" s="11">
        <f t="shared" si="0"/>
        <v>3.3184225546544193E-3</v>
      </c>
      <c r="G55" s="12">
        <f t="shared" si="1"/>
        <v>0.58072394706452335</v>
      </c>
      <c r="H55" s="7" t="b">
        <f t="shared" si="2"/>
        <v>1</v>
      </c>
      <c r="I55" s="12">
        <f t="shared" si="3"/>
        <v>0</v>
      </c>
      <c r="J55" s="11">
        <f t="shared" si="4"/>
        <v>3.3184225546544197E-3</v>
      </c>
      <c r="K55" s="12">
        <f t="shared" si="5"/>
        <v>0.58072394706452346</v>
      </c>
      <c r="L55" s="7" t="b">
        <f t="shared" si="6"/>
        <v>1</v>
      </c>
      <c r="M55" s="7" t="b">
        <f t="shared" si="7"/>
        <v>1</v>
      </c>
      <c r="N55" s="12">
        <f t="shared" si="8"/>
        <v>0</v>
      </c>
      <c r="O55" s="12">
        <f t="shared" si="9"/>
        <v>0</v>
      </c>
      <c r="P55" s="12">
        <f t="shared" si="13"/>
        <v>0.58072394706452346</v>
      </c>
      <c r="Q55" s="7" t="b">
        <f t="shared" si="10"/>
        <v>1</v>
      </c>
      <c r="R55" s="7" t="b">
        <f t="shared" si="11"/>
        <v>1</v>
      </c>
      <c r="S55" s="18" t="b">
        <f>IF(ROUND(SUMIFS('calcs - max first'!P:P,'calcs - max first'!B:B,'calcs - min first'!B55,'calcs - max first'!A:A,'calcs - min first'!A55),7)-ROUND(P55,7)=0,TRUE,FALSE)</f>
        <v>1</v>
      </c>
      <c r="T55" s="7"/>
      <c r="U55" s="7"/>
      <c r="V55" s="7"/>
      <c r="W55" s="7"/>
    </row>
    <row r="56" spans="1:23" x14ac:dyDescent="0.2">
      <c r="A56" s="7" t="s">
        <v>47</v>
      </c>
      <c r="B56" s="7" t="s">
        <v>40</v>
      </c>
      <c r="C56" s="8">
        <v>11</v>
      </c>
      <c r="D56" s="9">
        <v>22000</v>
      </c>
      <c r="E56" s="10">
        <f t="shared" si="12"/>
        <v>22</v>
      </c>
      <c r="F56" s="11">
        <f t="shared" si="0"/>
        <v>3.6502648101198611E-2</v>
      </c>
      <c r="G56" s="12">
        <f t="shared" si="1"/>
        <v>6.3879634177097566</v>
      </c>
      <c r="H56" s="7" t="b">
        <f t="shared" si="2"/>
        <v>1</v>
      </c>
      <c r="I56" s="12">
        <f t="shared" si="3"/>
        <v>0</v>
      </c>
      <c r="J56" s="11">
        <f t="shared" si="4"/>
        <v>3.6502648101198618E-2</v>
      </c>
      <c r="K56" s="12">
        <f t="shared" si="5"/>
        <v>6.3879634177097584</v>
      </c>
      <c r="L56" s="7" t="b">
        <f t="shared" si="6"/>
        <v>1</v>
      </c>
      <c r="M56" s="7" t="b">
        <f t="shared" si="7"/>
        <v>1</v>
      </c>
      <c r="N56" s="12">
        <f t="shared" si="8"/>
        <v>0</v>
      </c>
      <c r="O56" s="12">
        <f t="shared" si="9"/>
        <v>0</v>
      </c>
      <c r="P56" s="12">
        <f t="shared" si="13"/>
        <v>6.3879634177097584</v>
      </c>
      <c r="Q56" s="7" t="b">
        <f t="shared" si="10"/>
        <v>1</v>
      </c>
      <c r="R56" s="7" t="b">
        <f t="shared" si="11"/>
        <v>1</v>
      </c>
      <c r="S56" s="18" t="b">
        <f>IF(ROUND(SUMIFS('calcs - max first'!P:P,'calcs - max first'!B:B,'calcs - min first'!B56,'calcs - max first'!A:A,'calcs - min first'!A56),7)-ROUND(P56,7)=0,TRUE,FALSE)</f>
        <v>1</v>
      </c>
      <c r="T56" s="7"/>
      <c r="U56" s="7"/>
      <c r="V56" s="7"/>
      <c r="W56" s="7"/>
    </row>
    <row r="57" spans="1:23" x14ac:dyDescent="0.2">
      <c r="A57" s="7" t="s">
        <v>47</v>
      </c>
      <c r="B57" s="7" t="s">
        <v>41</v>
      </c>
      <c r="C57" s="8">
        <v>6</v>
      </c>
      <c r="D57" s="9">
        <v>12000</v>
      </c>
      <c r="E57" s="10">
        <f t="shared" si="12"/>
        <v>12</v>
      </c>
      <c r="F57" s="11">
        <f t="shared" si="0"/>
        <v>1.9910535327926516E-2</v>
      </c>
      <c r="G57" s="12">
        <f t="shared" si="1"/>
        <v>3.4843436823871401</v>
      </c>
      <c r="H57" s="7" t="b">
        <f t="shared" si="2"/>
        <v>1</v>
      </c>
      <c r="I57" s="12">
        <f t="shared" si="3"/>
        <v>0</v>
      </c>
      <c r="J57" s="11">
        <f t="shared" si="4"/>
        <v>1.9910535327926519E-2</v>
      </c>
      <c r="K57" s="12">
        <f t="shared" si="5"/>
        <v>3.484343682387141</v>
      </c>
      <c r="L57" s="7" t="b">
        <f t="shared" si="6"/>
        <v>1</v>
      </c>
      <c r="M57" s="7" t="b">
        <f t="shared" si="7"/>
        <v>1</v>
      </c>
      <c r="N57" s="12">
        <f t="shared" si="8"/>
        <v>0</v>
      </c>
      <c r="O57" s="12">
        <f t="shared" si="9"/>
        <v>0</v>
      </c>
      <c r="P57" s="12">
        <f t="shared" si="13"/>
        <v>3.484343682387141</v>
      </c>
      <c r="Q57" s="7" t="b">
        <f t="shared" si="10"/>
        <v>1</v>
      </c>
      <c r="R57" s="7" t="b">
        <f t="shared" si="11"/>
        <v>1</v>
      </c>
      <c r="S57" s="18" t="b">
        <f>IF(ROUND(SUMIFS('calcs - max first'!P:P,'calcs - max first'!B:B,'calcs - min first'!B57,'calcs - max first'!A:A,'calcs - min first'!A57),7)-ROUND(P57,7)=0,TRUE,FALSE)</f>
        <v>1</v>
      </c>
      <c r="T57" s="7"/>
      <c r="U57" s="7"/>
      <c r="V57" s="7"/>
      <c r="W57" s="7"/>
    </row>
    <row r="58" spans="1:23" x14ac:dyDescent="0.2">
      <c r="A58" s="7" t="s">
        <v>47</v>
      </c>
      <c r="B58" s="7" t="s">
        <v>42</v>
      </c>
      <c r="C58" s="8">
        <v>24</v>
      </c>
      <c r="D58" s="9">
        <v>47250</v>
      </c>
      <c r="E58" s="10">
        <f t="shared" si="12"/>
        <v>47.25</v>
      </c>
      <c r="F58" s="11">
        <f t="shared" si="0"/>
        <v>7.8397732853710655E-2</v>
      </c>
      <c r="G58" s="12">
        <f t="shared" si="1"/>
        <v>13.719603249399364</v>
      </c>
      <c r="H58" s="7" t="b">
        <f t="shared" si="2"/>
        <v>1</v>
      </c>
      <c r="I58" s="12">
        <f t="shared" si="3"/>
        <v>0</v>
      </c>
      <c r="J58" s="11">
        <f t="shared" si="4"/>
        <v>7.8397732853710669E-2</v>
      </c>
      <c r="K58" s="12">
        <f t="shared" si="5"/>
        <v>13.719603249399366</v>
      </c>
      <c r="L58" s="7" t="b">
        <f t="shared" si="6"/>
        <v>1</v>
      </c>
      <c r="M58" s="7" t="b">
        <f t="shared" si="7"/>
        <v>1</v>
      </c>
      <c r="N58" s="12">
        <f t="shared" si="8"/>
        <v>0</v>
      </c>
      <c r="O58" s="12">
        <f t="shared" si="9"/>
        <v>0</v>
      </c>
      <c r="P58" s="12">
        <f t="shared" si="13"/>
        <v>13.719603249399366</v>
      </c>
      <c r="Q58" s="7" t="b">
        <f t="shared" si="10"/>
        <v>1</v>
      </c>
      <c r="R58" s="7" t="b">
        <f t="shared" si="11"/>
        <v>1</v>
      </c>
      <c r="S58" s="18" t="b">
        <f>IF(ROUND(SUMIFS('calcs - max first'!P:P,'calcs - max first'!B:B,'calcs - min first'!B58,'calcs - max first'!A:A,'calcs - min first'!A58),7)-ROUND(P58,7)=0,TRUE,FALSE)</f>
        <v>1</v>
      </c>
      <c r="T58" s="7"/>
      <c r="U58" s="7"/>
      <c r="V58" s="7"/>
      <c r="W58" s="7"/>
    </row>
    <row r="59" spans="1:23" x14ac:dyDescent="0.2">
      <c r="A59" s="7" t="s">
        <v>47</v>
      </c>
      <c r="B59" s="7" t="s">
        <v>44</v>
      </c>
      <c r="C59" s="8">
        <v>9</v>
      </c>
      <c r="D59" s="9">
        <v>18000</v>
      </c>
      <c r="E59" s="10">
        <f t="shared" si="12"/>
        <v>18</v>
      </c>
      <c r="F59" s="11">
        <f t="shared" si="0"/>
        <v>2.9865802991889775E-2</v>
      </c>
      <c r="G59" s="12">
        <f t="shared" si="1"/>
        <v>5.2265155235807104</v>
      </c>
      <c r="H59" s="7" t="b">
        <f t="shared" si="2"/>
        <v>1</v>
      </c>
      <c r="I59" s="12">
        <f t="shared" si="3"/>
        <v>0</v>
      </c>
      <c r="J59" s="11">
        <f t="shared" si="4"/>
        <v>2.9865802991889779E-2</v>
      </c>
      <c r="K59" s="12">
        <f t="shared" si="5"/>
        <v>5.2265155235807113</v>
      </c>
      <c r="L59" s="7" t="b">
        <f t="shared" si="6"/>
        <v>1</v>
      </c>
      <c r="M59" s="7" t="b">
        <f t="shared" si="7"/>
        <v>1</v>
      </c>
      <c r="N59" s="12">
        <f t="shared" si="8"/>
        <v>0</v>
      </c>
      <c r="O59" s="12">
        <f t="shared" si="9"/>
        <v>0</v>
      </c>
      <c r="P59" s="12">
        <f t="shared" si="13"/>
        <v>5.2265155235807113</v>
      </c>
      <c r="Q59" s="7" t="b">
        <f t="shared" si="10"/>
        <v>1</v>
      </c>
      <c r="R59" s="7" t="b">
        <f t="shared" si="11"/>
        <v>1</v>
      </c>
      <c r="S59" s="18" t="b">
        <f>IF(ROUND(SUMIFS('calcs - max first'!P:P,'calcs - max first'!B:B,'calcs - min first'!B59,'calcs - max first'!A:A,'calcs - min first'!A59),7)-ROUND(P59,7)=0,TRUE,FALSE)</f>
        <v>1</v>
      </c>
      <c r="T59" s="7"/>
      <c r="U59" s="7"/>
      <c r="V59" s="7"/>
      <c r="W59" s="7"/>
    </row>
    <row r="60" spans="1:23" x14ac:dyDescent="0.2">
      <c r="A60" s="7" t="s">
        <v>47</v>
      </c>
      <c r="B60" s="7" t="s">
        <v>55</v>
      </c>
      <c r="C60" s="8">
        <v>6</v>
      </c>
      <c r="D60" s="9">
        <v>12000</v>
      </c>
      <c r="E60" s="10">
        <f t="shared" si="12"/>
        <v>12</v>
      </c>
      <c r="F60" s="11">
        <f t="shared" si="0"/>
        <v>1.9910535327926516E-2</v>
      </c>
      <c r="G60" s="12">
        <f t="shared" si="1"/>
        <v>3.4843436823871401</v>
      </c>
      <c r="H60" s="7" t="b">
        <f t="shared" si="2"/>
        <v>1</v>
      </c>
      <c r="I60" s="12">
        <f t="shared" si="3"/>
        <v>0</v>
      </c>
      <c r="J60" s="11">
        <f t="shared" si="4"/>
        <v>1.9910535327926519E-2</v>
      </c>
      <c r="K60" s="12">
        <f t="shared" si="5"/>
        <v>3.484343682387141</v>
      </c>
      <c r="L60" s="7" t="b">
        <f t="shared" si="6"/>
        <v>1</v>
      </c>
      <c r="M60" s="7" t="b">
        <f t="shared" si="7"/>
        <v>1</v>
      </c>
      <c r="N60" s="12">
        <f t="shared" si="8"/>
        <v>0</v>
      </c>
      <c r="O60" s="12">
        <f t="shared" si="9"/>
        <v>0</v>
      </c>
      <c r="P60" s="12">
        <f t="shared" si="13"/>
        <v>3.484343682387141</v>
      </c>
      <c r="Q60" s="7" t="b">
        <f t="shared" si="10"/>
        <v>1</v>
      </c>
      <c r="R60" s="7" t="b">
        <f t="shared" si="11"/>
        <v>1</v>
      </c>
      <c r="S60" s="18" t="b">
        <f>IF(ROUND(SUMIFS('calcs - max first'!P:P,'calcs - max first'!B:B,'calcs - min first'!B60,'calcs - max first'!A:A,'calcs - min first'!A60),7)-ROUND(P60,7)=0,TRUE,FALSE)</f>
        <v>1</v>
      </c>
      <c r="T60" s="7"/>
      <c r="U60" s="7"/>
      <c r="V60" s="7"/>
      <c r="W60" s="7"/>
    </row>
    <row r="61" spans="1:23" x14ac:dyDescent="0.2">
      <c r="A61" s="7" t="s">
        <v>47</v>
      </c>
      <c r="B61" s="7" t="s">
        <v>45</v>
      </c>
      <c r="C61" s="8">
        <v>6</v>
      </c>
      <c r="D61" s="9">
        <v>12000</v>
      </c>
      <c r="E61" s="10">
        <f t="shared" si="12"/>
        <v>12</v>
      </c>
      <c r="F61" s="11">
        <f t="shared" si="0"/>
        <v>1.9910535327926516E-2</v>
      </c>
      <c r="G61" s="12">
        <f t="shared" si="1"/>
        <v>3.4843436823871401</v>
      </c>
      <c r="H61" s="7" t="b">
        <f t="shared" si="2"/>
        <v>1</v>
      </c>
      <c r="I61" s="12">
        <f t="shared" si="3"/>
        <v>0</v>
      </c>
      <c r="J61" s="11">
        <f t="shared" si="4"/>
        <v>1.9910535327926519E-2</v>
      </c>
      <c r="K61" s="12">
        <f t="shared" si="5"/>
        <v>3.484343682387141</v>
      </c>
      <c r="L61" s="7" t="b">
        <f t="shared" si="6"/>
        <v>1</v>
      </c>
      <c r="M61" s="7" t="b">
        <f t="shared" si="7"/>
        <v>1</v>
      </c>
      <c r="N61" s="12">
        <f t="shared" si="8"/>
        <v>0</v>
      </c>
      <c r="O61" s="12">
        <f t="shared" si="9"/>
        <v>0</v>
      </c>
      <c r="P61" s="12">
        <f t="shared" si="13"/>
        <v>3.484343682387141</v>
      </c>
      <c r="Q61" s="7" t="b">
        <f t="shared" si="10"/>
        <v>1</v>
      </c>
      <c r="R61" s="7" t="b">
        <f t="shared" si="11"/>
        <v>1</v>
      </c>
      <c r="S61" s="18" t="b">
        <f>IF(ROUND(SUMIFS('calcs - max first'!P:P,'calcs - max first'!B:B,'calcs - min first'!B61,'calcs - max first'!A:A,'calcs - min first'!A61),7)-ROUND(P61,7)=0,TRUE,FALSE)</f>
        <v>1</v>
      </c>
      <c r="T61" s="7"/>
      <c r="U61" s="7"/>
      <c r="V61" s="7"/>
      <c r="W61" s="7"/>
    </row>
  </sheetData>
  <mergeCells count="2">
    <mergeCell ref="U2:W2"/>
    <mergeCell ref="U8:W8"/>
  </mergeCells>
  <conditionalFormatting sqref="R2:R61">
    <cfRule type="cellIs" dxfId="15" priority="15" operator="equal">
      <formula>FALSE</formula>
    </cfRule>
    <cfRule type="cellIs" dxfId="14" priority="16" operator="equal">
      <formula>TRUE</formula>
    </cfRule>
  </conditionalFormatting>
  <conditionalFormatting sqref="Q2:Q61">
    <cfRule type="cellIs" dxfId="13" priority="13" operator="equal">
      <formula>FALSE</formula>
    </cfRule>
    <cfRule type="cellIs" dxfId="12" priority="14" operator="equal">
      <formula>TRUE</formula>
    </cfRule>
  </conditionalFormatting>
  <conditionalFormatting sqref="V15">
    <cfRule type="cellIs" dxfId="11" priority="11" operator="notEqual">
      <formula>$W$10</formula>
    </cfRule>
    <cfRule type="cellIs" dxfId="10" priority="12" operator="equal">
      <formula>$W$10</formula>
    </cfRule>
  </conditionalFormatting>
  <conditionalFormatting sqref="V16">
    <cfRule type="cellIs" dxfId="9" priority="9" operator="equal">
      <formula>$W$11</formula>
    </cfRule>
    <cfRule type="cellIs" dxfId="8" priority="10" operator="notEqual">
      <formula>$W$11</formula>
    </cfRule>
  </conditionalFormatting>
  <conditionalFormatting sqref="M2:M61">
    <cfRule type="cellIs" dxfId="7" priority="7" operator="equal">
      <formula>FALSE</formula>
    </cfRule>
    <cfRule type="cellIs" dxfId="6" priority="8" operator="equal">
      <formula>TRUE</formula>
    </cfRule>
  </conditionalFormatting>
  <conditionalFormatting sqref="H2:H61">
    <cfRule type="cellIs" dxfId="5" priority="5" operator="equal">
      <formula>FALSE</formula>
    </cfRule>
    <cfRule type="cellIs" dxfId="4" priority="6" operator="equal">
      <formula>TRUE</formula>
    </cfRule>
  </conditionalFormatting>
  <conditionalFormatting sqref="L2:L61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S2:S61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allocation summary</vt:lpstr>
      <vt:lpstr>calcs - max first</vt:lpstr>
      <vt:lpstr>calcs - min first</vt:lpstr>
      <vt:lpstr>'allocation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2021-12-14T14:31:02Z</cp:lastPrinted>
  <dcterms:created xsi:type="dcterms:W3CDTF">2021-12-14T14:26:04Z</dcterms:created>
  <dcterms:modified xsi:type="dcterms:W3CDTF">2021-12-14T14:33:14Z</dcterms:modified>
</cp:coreProperties>
</file>